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280" windowHeight="8490" activeTab="4"/>
  </bookViews>
  <sheets>
    <sheet name="2556" sheetId="1" r:id="rId1"/>
    <sheet name="2557" sheetId="2" r:id="rId2"/>
    <sheet name="2559" sheetId="3" r:id="rId3"/>
    <sheet name="2560" sheetId="4" r:id="rId4"/>
    <sheet name="2561" sheetId="5" r:id="rId5"/>
  </sheets>
  <definedNames>
    <definedName name="_xlnm.Print_Titles" localSheetId="0">'2556'!$5:$5</definedName>
    <definedName name="_xlnm.Print_Titles" localSheetId="1">'2557'!$5:$5</definedName>
    <definedName name="_xlnm.Print_Titles" localSheetId="2">'2559'!$5:$5</definedName>
    <definedName name="_xlnm.Print_Titles" localSheetId="3">'2560'!$5:$5</definedName>
    <definedName name="_xlnm.Print_Titles" localSheetId="4">'2561'!$5:$5</definedName>
  </definedNames>
  <calcPr fullCalcOnLoad="1"/>
</workbook>
</file>

<file path=xl/sharedStrings.xml><?xml version="1.0" encoding="utf-8"?>
<sst xmlns="http://schemas.openxmlformats.org/spreadsheetml/2006/main" count="630" uniqueCount="281">
  <si>
    <t xml:space="preserve">C.1 การรับและการสำเร็จการศึกษาของนิสิตนักศึกษา (Success Rate) </t>
  </si>
  <si>
    <t>จำนวนผู้สมัคร 
(No. Applied)</t>
  </si>
  <si>
    <t>จำนวนผู้มีสิทธิเข้าศึกษา
(No. Admitted)</t>
  </si>
  <si>
    <t>จำนวนที่ลงทะเบียน
(No. Enrolled)</t>
  </si>
  <si>
    <t>จำนวนที่ประกาศรับ
(No. Offered)</t>
  </si>
  <si>
    <t>คณะ/หลักสูตร</t>
  </si>
  <si>
    <t>การรับนิสิต ทุกระดับการศึกษา  ปีการศึกษา 2556</t>
  </si>
  <si>
    <t>การรับนิสิต ทุกระดับการศึกษา  ปีการศึกษา 2557</t>
  </si>
  <si>
    <t>วิทยาเขตสงขลา</t>
  </si>
  <si>
    <t>คณะศึกษาศาสตร์</t>
  </si>
  <si>
    <t>กศ.บ.การวัดและประเมินทางการศึกษา</t>
  </si>
  <si>
    <t>กศ.บ.การศึกษาปฐมวัย</t>
  </si>
  <si>
    <t>กศ.บ.คณิตศาสตร์</t>
  </si>
  <si>
    <t>กศ.บ.เทคโนโลยีและสื่อสารการศึกษา</t>
  </si>
  <si>
    <t>กศ.บ.พลศึกษา</t>
  </si>
  <si>
    <t>กศ.บ.ภาษาไทย</t>
  </si>
  <si>
    <t>กศ.บ.ภาษาอังกฤษ</t>
  </si>
  <si>
    <t>กศ.บ.วิทยาศาสตร์-เคมี</t>
  </si>
  <si>
    <t>กศ.บ.วิทยาศาสตร์-ชีววิทยา</t>
  </si>
  <si>
    <t>กศ.บ.วิทยาศาสตร์-ฟิสิกส์</t>
  </si>
  <si>
    <t>กศ.บ.สังคมศึกษา</t>
  </si>
  <si>
    <t>กศ.ม.การบริหารการศึกษา ภาคปกติ</t>
  </si>
  <si>
    <t>กศ.ม.การบริหารการศึกษา ภาคพิเศษ</t>
  </si>
  <si>
    <t>กศ.ม.การวิจัยและประเมิน ภาคปกติ</t>
  </si>
  <si>
    <t>กศ.ม.การวิจัยและประเมิน ภาคพิเศษ</t>
  </si>
  <si>
    <t>กศ.ม.การศึกษาเพื่อพัฒนาทรัพยากรมนุษย์ ภาคพิเศษ</t>
  </si>
  <si>
    <t>กศ.ม.เคมี ภาคปกติ</t>
  </si>
  <si>
    <t>กศ.ม.เคมี ภาคพิเศษ</t>
  </si>
  <si>
    <t>กศ.ม.เทคโนโลยีและสื่อสารการศึกษา ภาคปกติ</t>
  </si>
  <si>
    <t>กศ.ม.เทคโนโลยีและสื่อสารการศึกษา ภาคพิเศษ</t>
  </si>
  <si>
    <t>กศ.ม.พลศึกษา ภาคปกติ</t>
  </si>
  <si>
    <t>กศ.ม.ภาษาไทย ภาคพิเศษ</t>
  </si>
  <si>
    <t>กศ.ม.หลักสูตรและการสอน ภาคปกติ</t>
  </si>
  <si>
    <t>คณะมนุษยศาสตร์และสังคมศาสตร์</t>
  </si>
  <si>
    <t>ศศ.บ. การจัดการทรัพยากรมนุษย์</t>
  </si>
  <si>
    <t>ศศ.บ. การพัฒนาชุมชน</t>
  </si>
  <si>
    <t>ศศ.บ. ประวัติศาสตร์</t>
  </si>
  <si>
    <t>ศศ.บ. ภาษาจีน แผน 1 (เรียนที่ ม.ทักษิณ 4 ปี)</t>
  </si>
  <si>
    <t>ศศ.บ. ภาษาไทย</t>
  </si>
  <si>
    <t>ศศ.บ. ภาษามลายู</t>
  </si>
  <si>
    <t>ศศ.บ. ภาษาอังกฤษ</t>
  </si>
  <si>
    <t>ศศ.บ.สารสนเทศศึกษา</t>
  </si>
  <si>
    <t>ศศ.ม.ไทยคดีศึกษา ภาคพิเศษ</t>
  </si>
  <si>
    <t>รป.บ. การปกครองท้องถิ่น</t>
  </si>
  <si>
    <t>ศ.บ. เศรษฐศาสตร์</t>
  </si>
  <si>
    <t>บช.บ.การบัญชี</t>
  </si>
  <si>
    <t>บธ.บ. บริหารธุรกิจ - การจัดการการค้าปลีก</t>
  </si>
  <si>
    <t>บธ.บ. บริหารธุรกิจ - การตลาด</t>
  </si>
  <si>
    <t>บธ.บ. บริหารธุรกิจ - การประกอบการและการจัดการ</t>
  </si>
  <si>
    <t>บช.บ.การบัญชี ภาคปกติ (เทียบ 4 ปี)</t>
  </si>
  <si>
    <t>บช.บ.การบัญชี ภาคสมทบ (เทียบ 4 ปี)</t>
  </si>
  <si>
    <t>บธ.บ.บริหารธรกิจ-การตลาด ภาคปกติ (เทียบ 4 ปี)</t>
  </si>
  <si>
    <t>บธ.บ.บริหารธุรกิจ-การจัดการการค้าปลีก ภาคปกติ (เทียบ 4 ปี)</t>
  </si>
  <si>
    <t>บธ.บ.บริหารธุรกิจ-การจัดการการค้าปลีก ภาคสมทบ (เทียบ 4 ปี)</t>
  </si>
  <si>
    <t>บธ.บ.บริหารธุรกิจ-การตลาด ภาคสมทบ (เทียบ 4 ปี)</t>
  </si>
  <si>
    <t>บธ.บ.บริหารธุรกิจ-การประกอบการฯ ภาคปกติ (เทียบ 4 ปี)</t>
  </si>
  <si>
    <t>บธ.บ.บริหารธุรกิจ-การประกอบการฯ ภาคสมทบ (เทียบ 4 ปี)</t>
  </si>
  <si>
    <t>ดศ.บ. ดุริยางคศาสตร์สากล</t>
  </si>
  <si>
    <t>ดศ.บ.ดุริยางคศาสตร์ไทย</t>
  </si>
  <si>
    <t>คณะศิลปกรรมศาสตร์</t>
  </si>
  <si>
    <t>ศป.บ. ทัศนศิลป์</t>
  </si>
  <si>
    <t>ศป.บ.ศิลปะการแสดง</t>
  </si>
  <si>
    <t>คณะนิติศาสตร์</t>
  </si>
  <si>
    <t>น.บ.นิติศาสตร์ ภาคปกติ (เรียนที่วิทยาเขตสงขลา)</t>
  </si>
  <si>
    <t>น.บ. นิติศาสตร์ (4ปี) สงขลา/สมทบ (กลุ่ม ศ - อ)</t>
  </si>
  <si>
    <t>วิทยาเขตพัทลุง</t>
  </si>
  <si>
    <t>น.บ.นิติศาสตร์ ภาคปกติ (เรียนที่วิทยาเขตพัทลุง)</t>
  </si>
  <si>
    <t xml:space="preserve">น.บ.นิติศาสตร์ (4 ปี) พัทลุง/สมทบ (กลุ่ม ศ - อ) </t>
  </si>
  <si>
    <t>คณะวิทยาศาสตร์</t>
  </si>
  <si>
    <t>วท.บ. คณิตศาสตร์</t>
  </si>
  <si>
    <t>วท.บ. เคมี</t>
  </si>
  <si>
    <t>วท.บ. เคมีอุตสาหกรรม</t>
  </si>
  <si>
    <t>วท.บ. ชีววิทยา</t>
  </si>
  <si>
    <t>วท.บ. เทคโนโลยีสารสนเทศ</t>
  </si>
  <si>
    <t>วท.บ. ฟิสิกส์</t>
  </si>
  <si>
    <t>วท.บ. ภูมิศาสตร์</t>
  </si>
  <si>
    <t>วท.บ. วิทยาการคอมพิวเตอร์</t>
  </si>
  <si>
    <t>วท.บ. วิทยาศาสตร์การเพาะเลี้ยงสัตว์น้ำ</t>
  </si>
  <si>
    <t>วท.บ. วิทยาศาสตร์สิ่งแวดล้อม</t>
  </si>
  <si>
    <t>วท.บ. สถิติ</t>
  </si>
  <si>
    <t>วท.บ.จุลชีววิทยา</t>
  </si>
  <si>
    <t>วท.บ.เทคโนโลยีการจัดการพลังงาน</t>
  </si>
  <si>
    <t>วท.ม.เคมีประยุกต์ ภาคปกติ</t>
  </si>
  <si>
    <t>วท.ม.เทคโนโลยีชีวภาพ ภาคปกติ แบบ 1.1</t>
  </si>
  <si>
    <t>วท.ม.เทคโนโลยีสารสนเทศ ภาคปกติ</t>
  </si>
  <si>
    <t>วท.ม.เทคโนโลยีสารสนเทศ ภาคพิเศษ</t>
  </si>
  <si>
    <t>คณะวิทยาการสุขภาพและการกีฬา</t>
  </si>
  <si>
    <t>วท.บ. วิทยาศาสตร์การกีฬา</t>
  </si>
  <si>
    <t>วท.บ. สาธารณสุขศาสตร์</t>
  </si>
  <si>
    <t>วท.บ. สุขศาสตร์อุตสาหกรรมและความปลอดภัย</t>
  </si>
  <si>
    <t>วท.ม.การจัดการระบบสุขภาพ ภาคพิเศษ</t>
  </si>
  <si>
    <t>คณะเทคโนโลยีและการพัฒนาชุมชน</t>
  </si>
  <si>
    <t>วท.บ.พืชศาสตร์</t>
  </si>
  <si>
    <t>วท.บ.สัตวศาสตร์</t>
  </si>
  <si>
    <t>วท.บ. วิทยาศาสตร์และเทคโนโลยีอาหาร</t>
  </si>
  <si>
    <t>กศ.ม.หลักสูตรและการสอน ภาคพิเศษ</t>
  </si>
  <si>
    <t>ศศ.บ. ภาษาญี่ปุ่น</t>
  </si>
  <si>
    <t>นศ.บ. นิเทศศาสตร์</t>
  </si>
  <si>
    <t>ศป.บ.ศิลปะการออกแบบ</t>
  </si>
  <si>
    <t>น.บ. นิติศาสตร์ ภาคปกติ (เรียนที่วิทยาเขตสงขลา)</t>
  </si>
  <si>
    <t xml:space="preserve">น.บ. นิติศาสตร์ (3ปี) สงขลา/สมทบ (กลุ่ม ศ - อ) </t>
  </si>
  <si>
    <t>น.บ. นิติศาสตร์ (4ปี) สงขลา/สมทบ (กลุ่ม จ - ศ)</t>
  </si>
  <si>
    <t>วท.บ.เทคโนโลยีการเกษตรเพื่อการพัฒนาชุมชน</t>
  </si>
  <si>
    <t>คณะเศรษฐศาสตร์และบริหารธุรกิจ</t>
  </si>
  <si>
    <t>กศ.ม.พลศึกษา ภาคพิเศษ</t>
  </si>
  <si>
    <t>ดศ.บ.ดุริยางคศาสตร์สากล</t>
  </si>
  <si>
    <t>บธ.ม.การจัดการธุรกิจ ภาคปกติ</t>
  </si>
  <si>
    <t>พท.บ.การแพทย์แผนไทย</t>
  </si>
  <si>
    <t>วท.บ.คณิตศาสตร์</t>
  </si>
  <si>
    <t>วท.บ.เคมี</t>
  </si>
  <si>
    <t>วท.บ.เคมีอุตสาหกรรม</t>
  </si>
  <si>
    <t>วท.บ.ชีววิทยา</t>
  </si>
  <si>
    <t>วท.บ.เทคโนโลยีและการจัดการพลังงาน</t>
  </si>
  <si>
    <t>วท.บ.เทคโนโลยีสารสนเทศ</t>
  </si>
  <si>
    <t>วท.บ.ฟิสิกส์</t>
  </si>
  <si>
    <t>วท.บ.ภูมิศาสตร์</t>
  </si>
  <si>
    <t>วท.บ.วิทยาการคอมพิวเตอร์</t>
  </si>
  <si>
    <t>วท.บ.วิทยาศาสตร์การกีฬา</t>
  </si>
  <si>
    <t>วท.บ.วิทยาศาสตร์การเพาะเลี้ยงสัตว์น้ำ</t>
  </si>
  <si>
    <t>วท.บ.วิทยาศาสตร์และเทคโนโลยีอาหาร</t>
  </si>
  <si>
    <t>วท.บ.วิทยาศาสตร์สิ่งแวดล้อม</t>
  </si>
  <si>
    <t>วท.บ.สถิติ</t>
  </si>
  <si>
    <t>วท.บ.สาธารณสุขศาสตร์</t>
  </si>
  <si>
    <t>วท.บ.สุขศาสตร์อุตสาหกรรมและความปลอดภัย</t>
  </si>
  <si>
    <t>วท.ม.การจัดการทรัพยากรการเกษตรอย่างยั่งยืน ภาคปกติ</t>
  </si>
  <si>
    <t>วท.ม.การจัดการทรัพยากรการเกษตรอย่างยั่งยืน ภาคพิเศษ</t>
  </si>
  <si>
    <t>วท.ม.การจัดการระบบสุขภาพ ภาคปกติ</t>
  </si>
  <si>
    <t>วท.ม.ชีววิทยา ภาคปกติ</t>
  </si>
  <si>
    <t>วท.ม.ฟิสิกส์ ภาคปกติ</t>
  </si>
  <si>
    <t>ศศ.ม.จิตวิทยาการให้คำปรึกษา ภาคปกติ</t>
  </si>
  <si>
    <t>ศศ.ม.จิตวิทยาการให้คำปรึกษา ภาคพิเศษ</t>
  </si>
  <si>
    <t>ศศ.ม.ไทยคดีศึกษา ภาคปกติ</t>
  </si>
  <si>
    <t>ศศ.ม.ภาษาไทย ภาคปกติ</t>
  </si>
  <si>
    <t>ปร.ด.เทคโนโลยีชีวภาพ แบบ 2.2</t>
  </si>
  <si>
    <t>กศ.ม.ภาษาไทย ภาคปกติ</t>
  </si>
  <si>
    <t>กศ.ม.การสอนวิทยาศาสตร์ คณิตศาสตร์และคอมพิวเตอร์ ภาคปกติ</t>
  </si>
  <si>
    <t>ป.บัณฑิต วิชาชีพครู ภาคพิเศษ</t>
  </si>
  <si>
    <t>บธ.ม.การจัดการธุรกิจ ภาคพิเศษ</t>
  </si>
  <si>
    <t>วท.ม.คณิตศาสตร์และคณิตศาสตร์ศึกษา ภาคปกติ+ภาคพิเศษ</t>
  </si>
  <si>
    <t>วท.ม.ฟิสิกส์ ภาคปกติ+สมทบ</t>
  </si>
  <si>
    <t>วท.ม.ชีววิทยา ภาคปกติ+ภาคสมทบ</t>
  </si>
  <si>
    <t>ปร.ด.เทคโนโลยีชีวภาพ</t>
  </si>
  <si>
    <t>กศ.ม.การศึกษาเพื่อพัฒนาทรัพยากรมนุษย์ ภาคปกติ</t>
  </si>
  <si>
    <t>บัณฑิตวิทยาลัย</t>
  </si>
  <si>
    <t xml:space="preserve">วท.ม.ฟิสิกส์ </t>
  </si>
  <si>
    <t>วท.ม.เคมีประยุกต์</t>
  </si>
  <si>
    <t xml:space="preserve">วท.ม.ชีววิทยา </t>
  </si>
  <si>
    <t>กศ.ม.การศึกษาเพื่อพัฒนาทรัพยากรมนุษย์</t>
  </si>
  <si>
    <t>ป.บัณฑิต การเสริมสร้างสันติสุขชายแดนใต้</t>
  </si>
  <si>
    <t>น.บ. นิติศาสตร์ (4ปี) สงขลา/สมทบ (กลุ่ม ศ - อ,กลุ่ม ศ - อ)</t>
  </si>
  <si>
    <t>ศศ.ม.การบริหารและพัฒนาสังคม ภาคปกติ</t>
  </si>
  <si>
    <t>ศศ.ม.ภูมิสารสนเทศเพื่อการจัดการเชิงพื้นที่ ภาคปกติ</t>
  </si>
  <si>
    <t>ปร.ด.วัฒนธรรมศึกษา ภาคปกติ</t>
  </si>
  <si>
    <t>ปร.ด.การพัฒนาที่ยั่งยืน นานาชาติ ภาคปกติ</t>
  </si>
  <si>
    <t>ศศ.ม.การบริหารและพัฒนาสังคม ภาคพิเศษ</t>
  </si>
  <si>
    <t>ศศ.ม.ภูมิสารสนเทศเพื่อการจัดการเชิงพื้นที่ ภาคพิเศษ</t>
  </si>
  <si>
    <t>วท.ม.คณิตศาสตร์และคณิตศาสตรศึกษา ภาคปกติ</t>
  </si>
  <si>
    <t>วท.ม.เทคโนโลยีชีวภาพ ภาคปกติ</t>
  </si>
  <si>
    <t>วท.ม.การจัดการทรัพยากรการเกษรอย่างยั่งยืน ภาคปกติ</t>
  </si>
  <si>
    <t>วท.ม.การจัดการทรัพยากรการเกษรอย่างยั่งยืน ภาคพิเศษ</t>
  </si>
  <si>
    <t>วท.ม.คณิตศาสตร์และคณิตศาสตรศึกษา ภาคพิเศษ</t>
  </si>
  <si>
    <t>กศ.ม.การวิทยาศาสตร์ คณิตศาสตร์และคอมพิวเตอร์ ภาคปกติ</t>
  </si>
  <si>
    <t>กศ.ม.การวิทยาศาสตร์ คณิตศาสตร์และคอมพิวเตอร์ ภาคพิเศษ</t>
  </si>
  <si>
    <t>ศศ.ม.ภูมิสารสรเทศเพื่อการจัดการเชิงพื้นที่ ภาคปกติ</t>
  </si>
  <si>
    <t>ปร.ด.วัฒนธรรมศึกษา ภาคพิเศษ</t>
  </si>
  <si>
    <t>ปร.ด.การพัฒนาที่ยั่งยืน ภาคปกติ</t>
  </si>
  <si>
    <t xml:space="preserve">วท.ม.คณิตศาสตร์และคณิตศาสตร์ศึกษา </t>
  </si>
  <si>
    <t>วท.ม.เทคโนโลยีชีวภาพ</t>
  </si>
  <si>
    <t>จำนวนยืนยันสิทธ์</t>
  </si>
  <si>
    <t>การรับนิสิต ทุกระดับการศึกษา  ปีการศึกษา 2559</t>
  </si>
  <si>
    <t>กศ.บ.ศิลปศึกษา</t>
  </si>
  <si>
    <t>ศศ.ม.ภูมิสารสรเทศเพื่อการจัดการเชิงพื้นที่ ภาคพิเศษ</t>
  </si>
  <si>
    <t>บธ.บ. การจัดการธุรกิจการค้าสมัยใหม่</t>
  </si>
  <si>
    <t>วท.ม.คณิตศาสตร์และคณิตศาสตร์ศึกษา ภาคปกติ</t>
  </si>
  <si>
    <t>วท.ม.คณิตศาสตร์และคณิตศาสตร์ศึกษา ภาคพิเศษ</t>
  </si>
  <si>
    <t>วท.ม.วิทยาศาสตรศึกษา ภาคปกติ</t>
  </si>
  <si>
    <t>วท.ม.วิทยาศาสตรศึกษา ภาคพิเศษ</t>
  </si>
  <si>
    <t xml:space="preserve">ศศ.บ. ภาษาจีน </t>
  </si>
  <si>
    <t>-</t>
  </si>
  <si>
    <t>การรับนิสิต ทุกระดับการศึกษา  ปีการศึกษา 2560</t>
  </si>
  <si>
    <t xml:space="preserve"> กศ.บ.การวัดและประเมินทางการศึกษา </t>
  </si>
  <si>
    <t xml:space="preserve"> กศ.บ.เทคโนโลยีและสื่อสารการศึกษา  </t>
  </si>
  <si>
    <t xml:space="preserve"> กศ.บ.การศึกษาปฐมวัย  </t>
  </si>
  <si>
    <t xml:space="preserve"> กศ.บ.คณิตศาสตร์   </t>
  </si>
  <si>
    <t xml:space="preserve"> กศ.บ.เคมี  </t>
  </si>
  <si>
    <t xml:space="preserve"> กศ.บ.ชีววิทยา   </t>
  </si>
  <si>
    <t xml:space="preserve"> กศ.บ.พลศึกษา   </t>
  </si>
  <si>
    <t xml:space="preserve"> กศ.บ.ฟิสิกส์ </t>
  </si>
  <si>
    <t xml:space="preserve"> กศ.บ.ภาษาไทย  </t>
  </si>
  <si>
    <t xml:space="preserve"> กศ.บ.ภาษาอังกฤษ  </t>
  </si>
  <si>
    <t xml:space="preserve"> กศ.บ.ศิลปศึกษา </t>
  </si>
  <si>
    <t xml:space="preserve"> กศ.บ.สังคมศึกษา  </t>
  </si>
  <si>
    <t>กศ.ม.เทคโนโลยีสื่อสารการศึกษา ภาคปกติ</t>
  </si>
  <si>
    <t>กศ.ม.เทคโนโลยีสื่อสารการศึกษา ภาคพิเศษ</t>
  </si>
  <si>
    <t>กศ.ม.ภาษาไทย (ภาคปกติ)</t>
  </si>
  <si>
    <t>กศ.ม.ภาษาไทย (ภาคพิเศษ)</t>
  </si>
  <si>
    <t>กศ.ม.การสอนวิทยาศาสตร์ คณิตศาสตร์และคอมพิวเตอร์</t>
  </si>
  <si>
    <t>ป.บัณฑิต สาขาวิชาชีพครู ภาคพิเศษ</t>
  </si>
  <si>
    <t>กศ.ด.การบริหารการศึกษา แบบ 2.1 ภาคพิเศษ</t>
  </si>
  <si>
    <t xml:space="preserve"> นศ.บ.นิเทศศาสตร์  </t>
  </si>
  <si>
    <t xml:space="preserve"> รป.บ.รัฐประศาสนศาสตร์</t>
  </si>
  <si>
    <t xml:space="preserve"> วท.บ.ภูมิศาสตร์   </t>
  </si>
  <si>
    <t xml:space="preserve"> ศศ.บ.การจัดการทรัพยากรมนุษย์  </t>
  </si>
  <si>
    <t>ศศ.บ.การบริหารและพัฒนาชุมชน</t>
  </si>
  <si>
    <t>ศศ.บ.บรรณารักษศาสตร์และสารสนเทศศาสตร์</t>
  </si>
  <si>
    <t xml:space="preserve"> ศศ.บ.ประวัติศาสตร์   </t>
  </si>
  <si>
    <t xml:space="preserve"> ศศ.บ.ภาษาจีน แผน 1 </t>
  </si>
  <si>
    <t xml:space="preserve"> ศศ.บ.ภาษาจีน แผน 2 </t>
  </si>
  <si>
    <t xml:space="preserve"> ศศ.บ.ภาษาญี่ปุ่น </t>
  </si>
  <si>
    <t xml:space="preserve"> ศศ.บ.ภาษาไทย </t>
  </si>
  <si>
    <t xml:space="preserve"> ศศ.บ.ภาษามลายู  </t>
  </si>
  <si>
    <t xml:space="preserve"> ศศ.บ.ภาษาอังกฤษ  </t>
  </si>
  <si>
    <t>ปร.ด.วัฒนธรรมศึกษา แบบ 2.1</t>
  </si>
  <si>
    <t xml:space="preserve"> บช.บ.การบัญชี  </t>
  </si>
  <si>
    <t xml:space="preserve"> บธ.บ.การจัดการธุรกิจการค้าสมัยใหม่ </t>
  </si>
  <si>
    <t xml:space="preserve"> บธ.บ.การตลาด   </t>
  </si>
  <si>
    <t xml:space="preserve"> บธ.บ.การประกอบการและการจัดการ  </t>
  </si>
  <si>
    <t xml:space="preserve"> ศ.บ.เศรษฐศาสตร์  </t>
  </si>
  <si>
    <t xml:space="preserve"> บช.บ.การบัญชี  (ภาคปกติ)</t>
  </si>
  <si>
    <t xml:space="preserve"> บธ.บ.การจัดการธุรกิจการค้าสมัยใหม่ (ภาคปกติ)</t>
  </si>
  <si>
    <t xml:space="preserve"> บธ.บ.การตลาด  (ภาคปกติ)</t>
  </si>
  <si>
    <t xml:space="preserve"> บธ.บ.การประกอบการและการจัดการ  (ภาคปกติ)</t>
  </si>
  <si>
    <t xml:space="preserve"> บช.บ.การบัญชี  (ภาคสมทบ)</t>
  </si>
  <si>
    <t xml:space="preserve"> บธ.บ.การจัดการธุรกิจการค้าสมัยใหม่ (ภาคสมทบ)</t>
  </si>
  <si>
    <t xml:space="preserve"> บธ.บ.การตลาด  (ภาคสมทบ)</t>
  </si>
  <si>
    <t xml:space="preserve"> บธ.บ.การประกอบการและการจัดการ (ภาคสมทบ)</t>
  </si>
  <si>
    <t xml:space="preserve"> ดศ.บ.ดุริยางคศาสตร์ไทย  </t>
  </si>
  <si>
    <t xml:space="preserve"> ดศ.บ.ดุริยางคศาสตร์สากล  </t>
  </si>
  <si>
    <t xml:space="preserve"> ศป.บ.ทัศนศิลป์  </t>
  </si>
  <si>
    <t xml:space="preserve"> ศป.บ.ศิลปะการแสดง   </t>
  </si>
  <si>
    <t xml:space="preserve"> ศป.บ.ศิลปะการออกแบบ  </t>
  </si>
  <si>
    <t xml:space="preserve"> น.บ.นิติศาสตร์ (เรียนที่วิทยาเขตสงขลา) </t>
  </si>
  <si>
    <t xml:space="preserve"> น.บ.นิติศาสตร์ (ภาคสมทบ กลุ่มเรียนวันจันทร์-ศุกร์)</t>
  </si>
  <si>
    <t xml:space="preserve"> น.บ.นิติศาสตร์ (เรียนที่วิทยาเขตพัทลุง) </t>
  </si>
  <si>
    <t>วท.บ.วิทยาศาสตร์การประมงและทรัพยากรทางน้ำ</t>
  </si>
  <si>
    <t>วท.ม.เทคโนโลยีชีวภาพ ภาคปกติ แผน ก แบบ ก 2</t>
  </si>
  <si>
    <t>ปร.ด.เทคโนโลยีชีวภาพ แบบ 2.1</t>
  </si>
  <si>
    <t>วท.บ.อาชีวอนามัยและความปลอดภัย</t>
  </si>
  <si>
    <t>ส.บ.สาธารณสุขชุมชน</t>
  </si>
  <si>
    <t>วท.บ.เกษตรศาสตร์</t>
  </si>
  <si>
    <t xml:space="preserve">วท.บ.เทคโนโลยีการเกษตรและการพัฒนาชุมชน </t>
  </si>
  <si>
    <t xml:space="preserve">วท.บ.สัตวศาสตร์ </t>
  </si>
  <si>
    <t xml:space="preserve">วท.บ.วิทยาศาสตร์และเทคโนโลยีอาหาร </t>
  </si>
  <si>
    <t>คณะวิศวกรรมศาสตร์</t>
  </si>
  <si>
    <t xml:space="preserve">วศ.บ.วิศวกรรมเมคคาทรอนิกส์ </t>
  </si>
  <si>
    <t>วศ.บ.วิศวกรรมยางและพอลิเมอร์</t>
  </si>
  <si>
    <t>วศ.ม.วิศวกรรมพลังงาน</t>
  </si>
  <si>
    <t>ปร.ด.วิศวกรรมพลังงาน แบบ 2.1</t>
  </si>
  <si>
    <t>วิทยาลัยการจัดการเพื่อการพัฒนา</t>
  </si>
  <si>
    <t>คณะพยาบาลศาสตร์</t>
  </si>
  <si>
    <t>คณะอุตสาหกรรมเกษตรและชีวภาพ</t>
  </si>
  <si>
    <t>การรับนิสิต ทุกระดับการศึกษา  ปีการศึกษา 2561</t>
  </si>
  <si>
    <t>(แผนรับ)</t>
  </si>
  <si>
    <t xml:space="preserve"> บช.บ.การบัญชี (ปี3) (ภาคปกติ)</t>
  </si>
  <si>
    <t xml:space="preserve"> บธ.บ.การจัดการธุรกิจการค้าสมัยใหม่ (ปี3) (ภาคปกติ)</t>
  </si>
  <si>
    <t xml:space="preserve"> บธ.บ.การตลาด (ปี3) (ภาคปกติ)</t>
  </si>
  <si>
    <t xml:space="preserve"> บธ.บ.การประกอบการและการจัดการ (ปี3) (ภาคปกติ)</t>
  </si>
  <si>
    <t xml:space="preserve"> บช.บ.การบัญชี (ปี3) (ภาคสมทบ)</t>
  </si>
  <si>
    <t xml:space="preserve"> บธ.บ.การจัดการธุรกิจการค้าสมัยใหม่ (ปี3) (ภาคสมทบ)</t>
  </si>
  <si>
    <t xml:space="preserve"> บธ.บ.การตลาด  (ปี3) (ภาคสมทบ)</t>
  </si>
  <si>
    <t xml:space="preserve"> บธ.บ.การประกอบการและการจัดการ (ปี3) (ภาคสมทบ)</t>
  </si>
  <si>
    <t>บธ.ม.การจัดการธุรกิจ แผน ก แบบ ก2</t>
  </si>
  <si>
    <t>บธ.ม.การจัดการธุรกิจ แผน ข</t>
  </si>
  <si>
    <t>รป.บ.การบริหารงานตำรวจและกระบวนการยุติธรรม ภาคปกติ</t>
  </si>
  <si>
    <t>รป.บ.การบริหารงานตำรวจและกระบวนการยุติธรรม ภาคสมทบ</t>
  </si>
  <si>
    <t>วท.บ.สถิติประยุกต์</t>
  </si>
  <si>
    <t>ส.ม.สาธารณสุขศาสตร์ ภาคพิเศษ</t>
  </si>
  <si>
    <t>พย.บ.พยาบาลศาสตร์</t>
  </si>
  <si>
    <t>วศ.ม.วิศวกรรมพลังงาน ภาคปกติ แผน ก แบบ ก2</t>
  </si>
  <si>
    <t>วท.ม.เคมี</t>
  </si>
  <si>
    <t>วท.ม.ฟิสิกส์</t>
  </si>
  <si>
    <t>บธ.ด.การจัดการธุรกิจ</t>
  </si>
  <si>
    <t>กศ.ด.เทคโนโลยีสื่อสารการศึกษา</t>
  </si>
  <si>
    <t>กศ.ม.พลศึกษา</t>
  </si>
  <si>
    <t>กศ.ม.การศึกษาเพื่อพัฒนาทรัพยากมนุษย์</t>
  </si>
  <si>
    <t>กศ.ม.หลักสูตรและการสอน</t>
  </si>
  <si>
    <t>ศศ.ม.จิตวิทยาการให้คำปรึกษา</t>
  </si>
  <si>
    <t xml:space="preserve">กศ.ด.การบริหารการศึกษา </t>
  </si>
  <si>
    <t>7.5-6 ร้อยละการรับนิสิตใหม่ ตามแผนรับนิสิต</t>
  </si>
  <si>
    <t>จำนวนยืนยันสิทธิ์</t>
  </si>
  <si>
    <t xml:space="preserve">ข้อมูล ณ วันที่ 17 มกราคม 2562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</si>
</sst>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.00_);_(* \(#,##0.00\);_(* &quot;-&quot;??_);_(@_)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0.0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b/>
      <sz val="15"/>
      <name val="TH SarabunPSK"/>
      <family val="2"/>
    </font>
    <font>
      <b/>
      <u val="single"/>
      <sz val="15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8"/>
      <color indexed="30"/>
      <name val="TH SarabunPSK"/>
      <family val="2"/>
    </font>
    <font>
      <b/>
      <u val="single"/>
      <sz val="16"/>
      <color indexed="10"/>
      <name val="TH SarabunPSK"/>
      <family val="2"/>
    </font>
    <font>
      <b/>
      <sz val="15"/>
      <color indexed="8"/>
      <name val="TH SarabunPSK"/>
      <family val="2"/>
    </font>
    <font>
      <b/>
      <sz val="15"/>
      <color indexed="30"/>
      <name val="TH SarabunPSK"/>
      <family val="2"/>
    </font>
    <font>
      <b/>
      <u val="single"/>
      <sz val="15"/>
      <color indexed="8"/>
      <name val="TH SarabunPSK"/>
      <family val="2"/>
    </font>
    <font>
      <b/>
      <u val="single"/>
      <sz val="15"/>
      <color indexed="10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8"/>
      <color rgb="FF0070C0"/>
      <name val="TH SarabunPSK"/>
      <family val="2"/>
    </font>
    <font>
      <b/>
      <u val="single"/>
      <sz val="16"/>
      <color rgb="FFFF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rgb="FF0070C0"/>
      <name val="TH SarabunPSK"/>
      <family val="2"/>
    </font>
    <font>
      <b/>
      <u val="single"/>
      <sz val="15"/>
      <color theme="1"/>
      <name val="TH SarabunPSK"/>
      <family val="2"/>
    </font>
    <font>
      <b/>
      <u val="single"/>
      <sz val="15"/>
      <color rgb="FFFF0000"/>
      <name val="TH SarabunPSK"/>
      <family val="2"/>
    </font>
    <font>
      <sz val="15"/>
      <color rgb="FF000000"/>
      <name val="TH SarabunPSK"/>
      <family val="2"/>
    </font>
    <font>
      <b/>
      <sz val="15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>
        <color indexed="63"/>
      </top>
      <bottom/>
    </border>
    <border>
      <left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56" fillId="0" borderId="0" xfId="0" applyFont="1" applyAlignment="1">
      <alignment/>
    </xf>
    <xf numFmtId="0" fontId="56" fillId="12" borderId="1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3" fillId="0" borderId="13" xfId="46" applyFont="1" applyFill="1" applyBorder="1" applyAlignment="1">
      <alignment wrapText="1"/>
      <protection/>
    </xf>
    <xf numFmtId="187" fontId="3" fillId="0" borderId="13" xfId="38" applyNumberFormat="1" applyFont="1" applyFill="1" applyBorder="1" applyAlignment="1">
      <alignment horizontal="right" wrapText="1"/>
    </xf>
    <xf numFmtId="187" fontId="3" fillId="0" borderId="14" xfId="38" applyNumberFormat="1" applyFont="1" applyFill="1" applyBorder="1" applyAlignment="1">
      <alignment horizontal="right" wrapText="1"/>
    </xf>
    <xf numFmtId="0" fontId="3" fillId="0" borderId="15" xfId="46" applyFont="1" applyFill="1" applyBorder="1" applyAlignment="1">
      <alignment wrapText="1"/>
      <protection/>
    </xf>
    <xf numFmtId="187" fontId="3" fillId="0" borderId="15" xfId="38" applyNumberFormat="1" applyFont="1" applyFill="1" applyBorder="1" applyAlignment="1">
      <alignment horizontal="right" wrapText="1"/>
    </xf>
    <xf numFmtId="187" fontId="3" fillId="0" borderId="16" xfId="38" applyNumberFormat="1" applyFont="1" applyFill="1" applyBorder="1" applyAlignment="1">
      <alignment horizontal="right" wrapText="1"/>
    </xf>
    <xf numFmtId="0" fontId="3" fillId="0" borderId="17" xfId="46" applyFont="1" applyFill="1" applyBorder="1" applyAlignment="1">
      <alignment wrapText="1"/>
      <protection/>
    </xf>
    <xf numFmtId="187" fontId="3" fillId="0" borderId="17" xfId="38" applyNumberFormat="1" applyFont="1" applyFill="1" applyBorder="1" applyAlignment="1">
      <alignment horizontal="right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/>
    </xf>
    <xf numFmtId="187" fontId="3" fillId="0" borderId="19" xfId="38" applyNumberFormat="1" applyFont="1" applyFill="1" applyBorder="1" applyAlignment="1">
      <alignment horizontal="right" wrapText="1"/>
    </xf>
    <xf numFmtId="0" fontId="56" fillId="0" borderId="18" xfId="0" applyFont="1" applyFill="1" applyBorder="1" applyAlignment="1">
      <alignment horizontal="center"/>
    </xf>
    <xf numFmtId="0" fontId="56" fillId="0" borderId="20" xfId="0" applyFont="1" applyFill="1" applyBorder="1" applyAlignment="1">
      <alignment horizontal="center"/>
    </xf>
    <xf numFmtId="0" fontId="55" fillId="0" borderId="12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5" fillId="0" borderId="11" xfId="0" applyFont="1" applyFill="1" applyBorder="1" applyAlignment="1">
      <alignment/>
    </xf>
    <xf numFmtId="0" fontId="56" fillId="0" borderId="18" xfId="0" applyFont="1" applyFill="1" applyBorder="1" applyAlignment="1">
      <alignment horizontal="left"/>
    </xf>
    <xf numFmtId="49" fontId="56" fillId="0" borderId="10" xfId="0" applyNumberFormat="1" applyFont="1" applyFill="1" applyBorder="1" applyAlignment="1">
      <alignment horizontal="left" vertical="center" wrapText="1"/>
    </xf>
    <xf numFmtId="0" fontId="55" fillId="0" borderId="18" xfId="0" applyFont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187" fontId="3" fillId="0" borderId="10" xfId="38" applyNumberFormat="1" applyFont="1" applyFill="1" applyBorder="1" applyAlignment="1">
      <alignment horizontal="right" wrapText="1"/>
    </xf>
    <xf numFmtId="0" fontId="56" fillId="12" borderId="18" xfId="0" applyFont="1" applyFill="1" applyBorder="1" applyAlignment="1">
      <alignment horizontal="center" vertical="center" wrapText="1"/>
    </xf>
    <xf numFmtId="0" fontId="3" fillId="0" borderId="10" xfId="46" applyFont="1" applyFill="1" applyBorder="1" applyAlignment="1">
      <alignment wrapText="1"/>
      <protection/>
    </xf>
    <xf numFmtId="0" fontId="4" fillId="33" borderId="13" xfId="46" applyFont="1" applyFill="1" applyBorder="1" applyAlignment="1">
      <alignment wrapText="1"/>
      <protection/>
    </xf>
    <xf numFmtId="187" fontId="4" fillId="33" borderId="13" xfId="38" applyNumberFormat="1" applyFont="1" applyFill="1" applyBorder="1" applyAlignment="1">
      <alignment horizontal="right" wrapText="1"/>
    </xf>
    <xf numFmtId="187" fontId="4" fillId="33" borderId="14" xfId="38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/>
    </xf>
    <xf numFmtId="0" fontId="55" fillId="0" borderId="21" xfId="0" applyFont="1" applyBorder="1" applyAlignment="1">
      <alignment/>
    </xf>
    <xf numFmtId="187" fontId="3" fillId="33" borderId="10" xfId="38" applyNumberFormat="1" applyFont="1" applyFill="1" applyBorder="1" applyAlignment="1">
      <alignment horizontal="right" wrapText="1"/>
    </xf>
    <xf numFmtId="187" fontId="3" fillId="33" borderId="13" xfId="38" applyNumberFormat="1" applyFont="1" applyFill="1" applyBorder="1" applyAlignment="1">
      <alignment horizontal="right" wrapText="1"/>
    </xf>
    <xf numFmtId="0" fontId="56" fillId="0" borderId="0" xfId="0" applyFont="1" applyFill="1" applyAlignment="1">
      <alignment horizontal="center"/>
    </xf>
    <xf numFmtId="0" fontId="3" fillId="33" borderId="15" xfId="46" applyFont="1" applyFill="1" applyBorder="1" applyAlignment="1">
      <alignment wrapText="1"/>
      <protection/>
    </xf>
    <xf numFmtId="187" fontId="3" fillId="33" borderId="15" xfId="38" applyNumberFormat="1" applyFont="1" applyFill="1" applyBorder="1" applyAlignment="1">
      <alignment horizontal="right" wrapText="1"/>
    </xf>
    <xf numFmtId="187" fontId="3" fillId="33" borderId="16" xfId="38" applyNumberFormat="1" applyFont="1" applyFill="1" applyBorder="1" applyAlignment="1">
      <alignment horizontal="right" wrapText="1"/>
    </xf>
    <xf numFmtId="0" fontId="55" fillId="33" borderId="10" xfId="0" applyFont="1" applyFill="1" applyBorder="1" applyAlignment="1">
      <alignment/>
    </xf>
    <xf numFmtId="0" fontId="56" fillId="0" borderId="10" xfId="0" applyFont="1" applyBorder="1" applyAlignment="1">
      <alignment horizontal="center"/>
    </xf>
    <xf numFmtId="0" fontId="59" fillId="0" borderId="0" xfId="0" applyFont="1" applyFill="1" applyBorder="1" applyAlignment="1">
      <alignment vertical="center"/>
    </xf>
    <xf numFmtId="41" fontId="6" fillId="0" borderId="21" xfId="0" applyNumberFormat="1" applyFont="1" applyBorder="1" applyAlignment="1">
      <alignment horizontal="lef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0" fillId="12" borderId="10" xfId="0" applyFont="1" applyFill="1" applyBorder="1" applyAlignment="1">
      <alignment horizontal="center" vertical="center" wrapText="1"/>
    </xf>
    <xf numFmtId="0" fontId="60" fillId="12" borderId="10" xfId="0" applyFont="1" applyFill="1" applyBorder="1" applyAlignment="1">
      <alignment vertical="center" wrapText="1"/>
    </xf>
    <xf numFmtId="49" fontId="60" fillId="3" borderId="21" xfId="0" applyNumberFormat="1" applyFont="1" applyFill="1" applyBorder="1" applyAlignment="1">
      <alignment horizontal="center" vertical="center" wrapText="1"/>
    </xf>
    <xf numFmtId="49" fontId="60" fillId="0" borderId="18" xfId="0" applyNumberFormat="1" applyFont="1" applyBorder="1" applyAlignment="1">
      <alignment horizontal="left" vertical="center" wrapText="1"/>
    </xf>
    <xf numFmtId="0" fontId="60" fillId="0" borderId="12" xfId="0" applyFont="1" applyFill="1" applyBorder="1" applyAlignment="1">
      <alignment vertical="center" wrapText="1"/>
    </xf>
    <xf numFmtId="0" fontId="60" fillId="0" borderId="22" xfId="0" applyFont="1" applyFill="1" applyBorder="1" applyAlignment="1">
      <alignment vertical="center" wrapText="1"/>
    </xf>
    <xf numFmtId="0" fontId="65" fillId="0" borderId="23" xfId="0" applyFont="1" applyFill="1" applyBorder="1" applyAlignment="1">
      <alignment vertical="center"/>
    </xf>
    <xf numFmtId="0" fontId="65" fillId="0" borderId="23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65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top"/>
    </xf>
    <xf numFmtId="41" fontId="6" fillId="0" borderId="10" xfId="0" applyNumberFormat="1" applyFont="1" applyFill="1" applyBorder="1" applyAlignment="1">
      <alignment vertical="top"/>
    </xf>
    <xf numFmtId="1" fontId="6" fillId="0" borderId="10" xfId="0" applyNumberFormat="1" applyFont="1" applyFill="1" applyBorder="1" applyAlignment="1">
      <alignment horizontal="center" vertical="center"/>
    </xf>
    <xf numFmtId="41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center" vertical="top"/>
    </xf>
    <xf numFmtId="1" fontId="6" fillId="0" borderId="18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" fontId="6" fillId="0" borderId="21" xfId="0" applyNumberFormat="1" applyFont="1" applyBorder="1" applyAlignment="1">
      <alignment horizontal="center" vertical="top"/>
    </xf>
    <xf numFmtId="1" fontId="6" fillId="0" borderId="20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0" fillId="0" borderId="18" xfId="0" applyFont="1" applyBorder="1" applyAlignment="1">
      <alignment horizontal="center"/>
    </xf>
    <xf numFmtId="0" fontId="61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right" vertical="center"/>
    </xf>
    <xf numFmtId="0" fontId="61" fillId="0" borderId="22" xfId="0" applyFont="1" applyBorder="1" applyAlignment="1">
      <alignment horizontal="right" vertical="center"/>
    </xf>
    <xf numFmtId="0" fontId="65" fillId="0" borderId="21" xfId="0" applyFont="1" applyFill="1" applyBorder="1" applyAlignment="1">
      <alignment vertical="center"/>
    </xf>
    <xf numFmtId="0" fontId="65" fillId="0" borderId="21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top"/>
    </xf>
    <xf numFmtId="187" fontId="7" fillId="0" borderId="12" xfId="38" applyNumberFormat="1" applyFont="1" applyFill="1" applyBorder="1" applyAlignment="1">
      <alignment horizontal="center" vertical="center" wrapText="1"/>
    </xf>
    <xf numFmtId="187" fontId="7" fillId="0" borderId="12" xfId="38" applyNumberFormat="1" applyFont="1" applyFill="1" applyBorder="1" applyAlignment="1">
      <alignment horizontal="right" vertical="center" wrapText="1"/>
    </xf>
    <xf numFmtId="0" fontId="65" fillId="0" borderId="10" xfId="0" applyFont="1" applyFill="1" applyBorder="1" applyAlignment="1">
      <alignment horizontal="left" vertical="center"/>
    </xf>
    <xf numFmtId="0" fontId="60" fillId="3" borderId="20" xfId="0" applyFont="1" applyFill="1" applyBorder="1" applyAlignment="1">
      <alignment horizontal="center"/>
    </xf>
    <xf numFmtId="187" fontId="7" fillId="3" borderId="15" xfId="38" applyNumberFormat="1" applyFont="1" applyFill="1" applyBorder="1" applyAlignment="1">
      <alignment horizontal="center" vertical="center" wrapText="1"/>
    </xf>
    <xf numFmtId="187" fontId="7" fillId="3" borderId="16" xfId="38" applyNumberFormat="1" applyFont="1" applyFill="1" applyBorder="1" applyAlignment="1">
      <alignment horizontal="center" vertical="center" wrapText="1"/>
    </xf>
    <xf numFmtId="0" fontId="61" fillId="3" borderId="21" xfId="0" applyFont="1" applyFill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5" fillId="0" borderId="24" xfId="0" applyFont="1" applyFill="1" applyBorder="1" applyAlignment="1">
      <alignment vertical="center"/>
    </xf>
    <xf numFmtId="0" fontId="65" fillId="0" borderId="24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top"/>
    </xf>
    <xf numFmtId="0" fontId="65" fillId="0" borderId="23" xfId="0" applyFont="1" applyFill="1" applyBorder="1" applyAlignment="1">
      <alignment horizontal="justify" vertical="center"/>
    </xf>
    <xf numFmtId="0" fontId="65" fillId="0" borderId="10" xfId="0" applyFont="1" applyFill="1" applyBorder="1" applyAlignment="1">
      <alignment horizontal="justify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top"/>
    </xf>
    <xf numFmtId="187" fontId="7" fillId="0" borderId="12" xfId="38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top"/>
    </xf>
    <xf numFmtId="0" fontId="66" fillId="0" borderId="18" xfId="0" applyFont="1" applyFill="1" applyBorder="1" applyAlignment="1">
      <alignment vertical="center"/>
    </xf>
    <xf numFmtId="0" fontId="66" fillId="0" borderId="12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top"/>
    </xf>
    <xf numFmtId="0" fontId="61" fillId="0" borderId="22" xfId="0" applyFont="1" applyFill="1" applyBorder="1" applyAlignment="1">
      <alignment horizontal="center" vertical="top"/>
    </xf>
    <xf numFmtId="41" fontId="6" fillId="0" borderId="23" xfId="0" applyNumberFormat="1" applyFont="1" applyFill="1" applyBorder="1" applyAlignment="1">
      <alignment horizontal="left"/>
    </xf>
    <xf numFmtId="1" fontId="6" fillId="0" borderId="23" xfId="0" applyNumberFormat="1" applyFont="1" applyFill="1" applyBorder="1" applyAlignment="1">
      <alignment horizontal="center" vertical="top"/>
    </xf>
    <xf numFmtId="1" fontId="6" fillId="0" borderId="26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0" fillId="0" borderId="0" xfId="0" applyFont="1" applyAlignment="1">
      <alignment/>
    </xf>
    <xf numFmtId="0" fontId="62" fillId="0" borderId="0" xfId="0" applyFont="1" applyFill="1" applyBorder="1" applyAlignment="1">
      <alignment vertical="center"/>
    </xf>
    <xf numFmtId="49" fontId="60" fillId="3" borderId="10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8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7" fillId="0" borderId="13" xfId="47" applyFont="1" applyFill="1" applyBorder="1" applyAlignment="1">
      <alignment wrapText="1"/>
      <protection/>
    </xf>
    <xf numFmtId="187" fontId="7" fillId="0" borderId="17" xfId="38" applyNumberFormat="1" applyFont="1" applyFill="1" applyBorder="1" applyAlignment="1">
      <alignment horizontal="center" vertical="center" wrapText="1"/>
    </xf>
    <xf numFmtId="187" fontId="7" fillId="0" borderId="19" xfId="38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right" vertical="center"/>
    </xf>
    <xf numFmtId="187" fontId="7" fillId="0" borderId="13" xfId="38" applyNumberFormat="1" applyFont="1" applyFill="1" applyBorder="1" applyAlignment="1">
      <alignment horizontal="center" vertical="center" wrapText="1"/>
    </xf>
    <xf numFmtId="187" fontId="7" fillId="0" borderId="14" xfId="38" applyNumberFormat="1" applyFont="1" applyFill="1" applyBorder="1" applyAlignment="1">
      <alignment horizontal="center" vertical="center" wrapText="1"/>
    </xf>
    <xf numFmtId="187" fontId="7" fillId="0" borderId="10" xfId="38" applyNumberFormat="1" applyFont="1" applyFill="1" applyBorder="1" applyAlignment="1">
      <alignment horizontal="center" vertical="center" wrapText="1"/>
    </xf>
    <xf numFmtId="187" fontId="7" fillId="0" borderId="14" xfId="38" applyNumberFormat="1" applyFont="1" applyFill="1" applyBorder="1" applyAlignment="1">
      <alignment horizontal="right" vertical="center" wrapText="1"/>
    </xf>
    <xf numFmtId="0" fontId="7" fillId="0" borderId="13" xfId="46" applyFont="1" applyFill="1" applyBorder="1" applyAlignment="1">
      <alignment wrapText="1"/>
      <protection/>
    </xf>
    <xf numFmtId="187" fontId="7" fillId="0" borderId="15" xfId="38" applyNumberFormat="1" applyFont="1" applyFill="1" applyBorder="1" applyAlignment="1">
      <alignment horizontal="center" vertical="center" wrapText="1"/>
    </xf>
    <xf numFmtId="187" fontId="7" fillId="0" borderId="16" xfId="38" applyNumberFormat="1" applyFont="1" applyFill="1" applyBorder="1" applyAlignment="1">
      <alignment horizontal="right" vertical="center" wrapText="1"/>
    </xf>
    <xf numFmtId="0" fontId="61" fillId="0" borderId="21" xfId="0" applyFont="1" applyBorder="1" applyAlignment="1">
      <alignment horizontal="right" vertical="center"/>
    </xf>
    <xf numFmtId="0" fontId="7" fillId="0" borderId="15" xfId="47" applyFont="1" applyFill="1" applyBorder="1" applyAlignment="1">
      <alignment wrapText="1"/>
      <protection/>
    </xf>
    <xf numFmtId="0" fontId="7" fillId="0" borderId="10" xfId="47" applyFont="1" applyFill="1" applyBorder="1" applyAlignment="1">
      <alignment wrapText="1"/>
      <protection/>
    </xf>
    <xf numFmtId="187" fontId="7" fillId="0" borderId="10" xfId="38" applyNumberFormat="1" applyFont="1" applyFill="1" applyBorder="1" applyAlignment="1">
      <alignment horizontal="right" vertical="center" wrapText="1"/>
    </xf>
    <xf numFmtId="187" fontId="7" fillId="33" borderId="10" xfId="38" applyNumberFormat="1" applyFont="1" applyFill="1" applyBorder="1" applyAlignment="1">
      <alignment horizontal="center" vertical="center" wrapText="1"/>
    </xf>
    <xf numFmtId="187" fontId="7" fillId="3" borderId="13" xfId="38" applyNumberFormat="1" applyFont="1" applyFill="1" applyBorder="1" applyAlignment="1">
      <alignment horizontal="center" vertical="center" wrapText="1"/>
    </xf>
    <xf numFmtId="187" fontId="7" fillId="3" borderId="14" xfId="38" applyNumberFormat="1" applyFont="1" applyFill="1" applyBorder="1" applyAlignment="1">
      <alignment horizontal="center" vertical="center" wrapText="1"/>
    </xf>
    <xf numFmtId="0" fontId="61" fillId="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7" fillId="0" borderId="0" xfId="47" applyFont="1" applyFill="1" applyBorder="1" applyAlignment="1">
      <alignment wrapText="1"/>
      <protection/>
    </xf>
    <xf numFmtId="187" fontId="7" fillId="0" borderId="13" xfId="38" applyNumberFormat="1" applyFont="1" applyBorder="1" applyAlignment="1">
      <alignment horizontal="center" vertical="center"/>
    </xf>
    <xf numFmtId="187" fontId="7" fillId="0" borderId="14" xfId="38" applyNumberFormat="1" applyFont="1" applyBorder="1" applyAlignment="1">
      <alignment horizontal="center" vertical="center"/>
    </xf>
    <xf numFmtId="187" fontId="7" fillId="0" borderId="13" xfId="38" applyNumberFormat="1" applyFont="1" applyFill="1" applyBorder="1" applyAlignment="1">
      <alignment horizontal="right" vertical="center" wrapText="1"/>
    </xf>
    <xf numFmtId="187" fontId="7" fillId="0" borderId="15" xfId="38" applyNumberFormat="1" applyFont="1" applyFill="1" applyBorder="1" applyAlignment="1">
      <alignment horizontal="right" vertical="center" wrapText="1"/>
    </xf>
    <xf numFmtId="187" fontId="7" fillId="0" borderId="16" xfId="38" applyNumberFormat="1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3" fontId="61" fillId="0" borderId="0" xfId="0" applyNumberFormat="1" applyFont="1" applyAlignment="1">
      <alignment vertical="center"/>
    </xf>
    <xf numFmtId="3" fontId="62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vertical="center"/>
    </xf>
    <xf numFmtId="3" fontId="60" fillId="12" borderId="10" xfId="0" applyNumberFormat="1" applyFont="1" applyFill="1" applyBorder="1" applyAlignment="1">
      <alignment vertical="center" wrapText="1"/>
    </xf>
    <xf numFmtId="3" fontId="60" fillId="0" borderId="12" xfId="0" applyNumberFormat="1" applyFont="1" applyFill="1" applyBorder="1" applyAlignment="1">
      <alignment vertical="center" wrapText="1"/>
    </xf>
    <xf numFmtId="3" fontId="61" fillId="0" borderId="23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3" fontId="61" fillId="0" borderId="10" xfId="0" applyNumberFormat="1" applyFont="1" applyFill="1" applyBorder="1" applyAlignment="1">
      <alignment horizontal="center" vertical="top"/>
    </xf>
    <xf numFmtId="3" fontId="6" fillId="0" borderId="18" xfId="0" applyNumberFormat="1" applyFont="1" applyBorder="1" applyAlignment="1">
      <alignment horizontal="center" vertical="top"/>
    </xf>
    <xf numFmtId="3" fontId="6" fillId="0" borderId="20" xfId="0" applyNumberFormat="1" applyFont="1" applyBorder="1" applyAlignment="1">
      <alignment horizontal="center" vertical="top"/>
    </xf>
    <xf numFmtId="3" fontId="61" fillId="0" borderId="12" xfId="0" applyNumberFormat="1" applyFont="1" applyBorder="1" applyAlignment="1">
      <alignment horizontal="center" vertical="center"/>
    </xf>
    <xf numFmtId="3" fontId="61" fillId="0" borderId="21" xfId="0" applyNumberFormat="1" applyFont="1" applyFill="1" applyBorder="1" applyAlignment="1">
      <alignment horizontal="center" vertical="top"/>
    </xf>
    <xf numFmtId="3" fontId="7" fillId="0" borderId="12" xfId="38" applyNumberFormat="1" applyFont="1" applyFill="1" applyBorder="1" applyAlignment="1">
      <alignment horizontal="center" vertical="center" wrapText="1"/>
    </xf>
    <xf numFmtId="3" fontId="61" fillId="0" borderId="24" xfId="0" applyNumberFormat="1" applyFont="1" applyFill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7" fillId="0" borderId="12" xfId="38" applyNumberFormat="1" applyFont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top"/>
    </xf>
    <xf numFmtId="3" fontId="61" fillId="0" borderId="12" xfId="0" applyNumberFormat="1" applyFont="1" applyFill="1" applyBorder="1" applyAlignment="1">
      <alignment horizontal="center" vertical="top"/>
    </xf>
    <xf numFmtId="3" fontId="6" fillId="0" borderId="26" xfId="0" applyNumberFormat="1" applyFont="1" applyFill="1" applyBorder="1" applyAlignment="1">
      <alignment horizontal="center" vertical="top"/>
    </xf>
    <xf numFmtId="3" fontId="61" fillId="0" borderId="20" xfId="0" applyNumberFormat="1" applyFont="1" applyFill="1" applyBorder="1" applyAlignment="1">
      <alignment horizontal="center" vertical="top"/>
    </xf>
    <xf numFmtId="0" fontId="61" fillId="0" borderId="20" xfId="0" applyFont="1" applyFill="1" applyBorder="1" applyAlignment="1">
      <alignment horizontal="center" vertical="top"/>
    </xf>
    <xf numFmtId="0" fontId="61" fillId="0" borderId="0" xfId="0" applyFont="1" applyFill="1" applyAlignment="1">
      <alignment/>
    </xf>
    <xf numFmtId="0" fontId="65" fillId="0" borderId="0" xfId="0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top"/>
    </xf>
    <xf numFmtId="0" fontId="61" fillId="0" borderId="0" xfId="0" applyFont="1" applyFill="1" applyBorder="1" applyAlignment="1">
      <alignment horizontal="center" vertical="top"/>
    </xf>
    <xf numFmtId="0" fontId="60" fillId="3" borderId="25" xfId="0" applyFont="1" applyFill="1" applyBorder="1" applyAlignment="1">
      <alignment horizontal="center"/>
    </xf>
    <xf numFmtId="187" fontId="7" fillId="3" borderId="27" xfId="38" applyNumberFormat="1" applyFont="1" applyFill="1" applyBorder="1" applyAlignment="1">
      <alignment horizontal="center" vertical="center" wrapText="1"/>
    </xf>
    <xf numFmtId="3" fontId="7" fillId="3" borderId="27" xfId="38" applyNumberFormat="1" applyFont="1" applyFill="1" applyBorder="1" applyAlignment="1">
      <alignment horizontal="center" vertical="center" wrapText="1"/>
    </xf>
    <xf numFmtId="187" fontId="7" fillId="3" borderId="28" xfId="38" applyNumberFormat="1" applyFont="1" applyFill="1" applyBorder="1" applyAlignment="1">
      <alignment horizontal="center" vertical="center" wrapText="1"/>
    </xf>
    <xf numFmtId="0" fontId="61" fillId="3" borderId="24" xfId="0" applyFont="1" applyFill="1" applyBorder="1" applyAlignment="1">
      <alignment horizontal="center" vertical="center"/>
    </xf>
    <xf numFmtId="3" fontId="61" fillId="0" borderId="18" xfId="0" applyNumberFormat="1" applyFont="1" applyFill="1" applyBorder="1" applyAlignment="1">
      <alignment horizontal="center" vertical="top"/>
    </xf>
    <xf numFmtId="0" fontId="61" fillId="0" borderId="18" xfId="0" applyFont="1" applyFill="1" applyBorder="1" applyAlignment="1">
      <alignment horizontal="center" vertical="top"/>
    </xf>
    <xf numFmtId="0" fontId="61" fillId="0" borderId="12" xfId="0" applyFont="1" applyBorder="1" applyAlignment="1">
      <alignment/>
    </xf>
    <xf numFmtId="3" fontId="61" fillId="0" borderId="12" xfId="0" applyNumberFormat="1" applyFont="1" applyBorder="1" applyAlignment="1">
      <alignment vertical="center"/>
    </xf>
    <xf numFmtId="0" fontId="61" fillId="0" borderId="22" xfId="0" applyFont="1" applyBorder="1" applyAlignment="1">
      <alignment/>
    </xf>
    <xf numFmtId="0" fontId="61" fillId="0" borderId="24" xfId="0" applyFont="1" applyBorder="1" applyAlignment="1">
      <alignment/>
    </xf>
    <xf numFmtId="0" fontId="66" fillId="0" borderId="20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left" vertical="top"/>
    </xf>
    <xf numFmtId="0" fontId="65" fillId="0" borderId="10" xfId="0" applyFont="1" applyFill="1" applyBorder="1" applyAlignment="1">
      <alignment horizontal="left" vertical="top"/>
    </xf>
    <xf numFmtId="0" fontId="65" fillId="0" borderId="21" xfId="0" applyFont="1" applyFill="1" applyBorder="1" applyAlignment="1">
      <alignment horizontal="left" vertical="top"/>
    </xf>
    <xf numFmtId="0" fontId="61" fillId="0" borderId="24" xfId="0" applyFont="1" applyBorder="1" applyAlignment="1">
      <alignment horizontal="center" vertical="top"/>
    </xf>
    <xf numFmtId="3" fontId="61" fillId="0" borderId="24" xfId="0" applyNumberFormat="1" applyFont="1" applyBorder="1" applyAlignment="1">
      <alignment horizontal="center" vertical="top"/>
    </xf>
    <xf numFmtId="1" fontId="6" fillId="0" borderId="23" xfId="0" applyNumberFormat="1" applyFont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center" vertical="top"/>
    </xf>
    <xf numFmtId="3" fontId="6" fillId="0" borderId="18" xfId="0" applyNumberFormat="1" applyFont="1" applyFill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55" fillId="0" borderId="0" xfId="0" applyFont="1" applyAlignment="1">
      <alignment horizontal="justify" vertical="center"/>
    </xf>
    <xf numFmtId="0" fontId="8" fillId="0" borderId="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87" fontId="55" fillId="0" borderId="10" xfId="0" applyNumberFormat="1" applyFont="1" applyBorder="1" applyAlignment="1">
      <alignment horizontal="center" vertical="center"/>
    </xf>
    <xf numFmtId="0" fontId="55" fillId="0" borderId="18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22" xfId="0" applyFont="1" applyBorder="1" applyAlignment="1">
      <alignment/>
    </xf>
    <xf numFmtId="0" fontId="60" fillId="3" borderId="18" xfId="0" applyFont="1" applyFill="1" applyBorder="1" applyAlignment="1">
      <alignment horizontal="center" vertical="center" wrapText="1"/>
    </xf>
    <xf numFmtId="0" fontId="60" fillId="3" borderId="12" xfId="0" applyFont="1" applyFill="1" applyBorder="1" applyAlignment="1">
      <alignment horizontal="center" vertical="center" wrapText="1"/>
    </xf>
    <xf numFmtId="0" fontId="60" fillId="3" borderId="22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0" fillId="3" borderId="20" xfId="0" applyFont="1" applyFill="1" applyBorder="1" applyAlignment="1">
      <alignment horizontal="center" vertical="center" wrapText="1"/>
    </xf>
    <xf numFmtId="0" fontId="60" fillId="3" borderId="11" xfId="0" applyFont="1" applyFill="1" applyBorder="1" applyAlignment="1">
      <alignment horizontal="center" vertical="center" wrapText="1"/>
    </xf>
    <xf numFmtId="0" fontId="60" fillId="3" borderId="29" xfId="0" applyFont="1" applyFill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right"/>
    </xf>
    <xf numFmtId="1" fontId="6" fillId="0" borderId="23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2556-2557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zoomScale="130" zoomScaleNormal="130" workbookViewId="0" topLeftCell="A1">
      <selection activeCell="E4" sqref="E4"/>
    </sheetView>
  </sheetViews>
  <sheetFormatPr defaultColWidth="9.140625" defaultRowHeight="15"/>
  <cols>
    <col min="1" max="1" width="36.421875" style="2" customWidth="1"/>
    <col min="2" max="3" width="12.7109375" style="2" customWidth="1"/>
    <col min="4" max="4" width="14.7109375" style="2" customWidth="1"/>
    <col min="5" max="9" width="12.7109375" style="2" customWidth="1"/>
    <col min="10" max="16384" width="9.00390625" style="2" customWidth="1"/>
  </cols>
  <sheetData>
    <row r="1" ht="21">
      <c r="A1" s="6" t="s">
        <v>0</v>
      </c>
    </row>
    <row r="2" ht="21">
      <c r="A2" s="6"/>
    </row>
    <row r="3" spans="1:5" s="4" customFormat="1" ht="23.25">
      <c r="A3" s="8" t="s">
        <v>6</v>
      </c>
      <c r="B3" s="3"/>
      <c r="C3" s="3"/>
      <c r="D3" s="3"/>
      <c r="E3" s="3"/>
    </row>
    <row r="4" spans="1:5" s="4" customFormat="1" ht="21">
      <c r="A4" s="5"/>
      <c r="B4" s="5"/>
      <c r="C4" s="5"/>
      <c r="D4" s="49" t="s">
        <v>168</v>
      </c>
      <c r="E4" s="5"/>
    </row>
    <row r="5" spans="1:5" s="6" customFormat="1" ht="63">
      <c r="A5" s="7" t="s">
        <v>5</v>
      </c>
      <c r="B5" s="7" t="s">
        <v>4</v>
      </c>
      <c r="C5" s="7" t="s">
        <v>1</v>
      </c>
      <c r="D5" s="7" t="s">
        <v>2</v>
      </c>
      <c r="E5" s="7" t="s">
        <v>3</v>
      </c>
    </row>
    <row r="6" spans="1:5" ht="21">
      <c r="A6" s="20" t="s">
        <v>8</v>
      </c>
      <c r="B6" s="1"/>
      <c r="C6" s="1"/>
      <c r="D6" s="31"/>
      <c r="E6" s="1"/>
    </row>
    <row r="7" spans="1:5" ht="21">
      <c r="A7" s="30" t="s">
        <v>9</v>
      </c>
      <c r="B7" s="26"/>
      <c r="C7" s="26"/>
      <c r="D7" s="32"/>
      <c r="E7" s="1"/>
    </row>
    <row r="8" spans="1:5" ht="21">
      <c r="A8" s="12" t="s">
        <v>10</v>
      </c>
      <c r="B8" s="13">
        <v>40</v>
      </c>
      <c r="C8" s="13">
        <v>825</v>
      </c>
      <c r="D8" s="14">
        <v>40</v>
      </c>
      <c r="E8" s="33">
        <v>36</v>
      </c>
    </row>
    <row r="9" spans="1:5" ht="21">
      <c r="A9" s="12" t="s">
        <v>11</v>
      </c>
      <c r="B9" s="13">
        <v>40</v>
      </c>
      <c r="C9" s="13">
        <v>3792</v>
      </c>
      <c r="D9" s="14">
        <v>41</v>
      </c>
      <c r="E9" s="33">
        <v>36</v>
      </c>
    </row>
    <row r="10" spans="1:5" ht="21">
      <c r="A10" s="12" t="s">
        <v>12</v>
      </c>
      <c r="B10" s="13">
        <v>40</v>
      </c>
      <c r="C10" s="13">
        <v>1863</v>
      </c>
      <c r="D10" s="14">
        <v>52</v>
      </c>
      <c r="E10" s="33">
        <v>51</v>
      </c>
    </row>
    <row r="11" spans="1:5" ht="21">
      <c r="A11" s="12" t="s">
        <v>13</v>
      </c>
      <c r="B11" s="13">
        <v>40</v>
      </c>
      <c r="C11" s="13">
        <v>1045</v>
      </c>
      <c r="D11" s="14">
        <v>51</v>
      </c>
      <c r="E11" s="33">
        <v>48</v>
      </c>
    </row>
    <row r="12" spans="1:5" ht="21">
      <c r="A12" s="12" t="s">
        <v>14</v>
      </c>
      <c r="B12" s="13">
        <v>40</v>
      </c>
      <c r="C12" s="13">
        <v>961</v>
      </c>
      <c r="D12" s="14">
        <v>57</v>
      </c>
      <c r="E12" s="33">
        <v>50</v>
      </c>
    </row>
    <row r="13" spans="1:5" ht="21">
      <c r="A13" s="12" t="s">
        <v>15</v>
      </c>
      <c r="B13" s="13">
        <v>40</v>
      </c>
      <c r="C13" s="13">
        <v>2830</v>
      </c>
      <c r="D13" s="14">
        <v>43</v>
      </c>
      <c r="E13" s="33">
        <v>40</v>
      </c>
    </row>
    <row r="14" spans="1:5" ht="21">
      <c r="A14" s="12" t="s">
        <v>16</v>
      </c>
      <c r="B14" s="13">
        <v>40</v>
      </c>
      <c r="C14" s="13">
        <v>2133</v>
      </c>
      <c r="D14" s="14">
        <v>41</v>
      </c>
      <c r="E14" s="33">
        <v>37</v>
      </c>
    </row>
    <row r="15" spans="1:5" ht="21">
      <c r="A15" s="12" t="s">
        <v>17</v>
      </c>
      <c r="B15" s="13">
        <v>40</v>
      </c>
      <c r="C15" s="13">
        <v>928</v>
      </c>
      <c r="D15" s="14">
        <v>43</v>
      </c>
      <c r="E15" s="33">
        <v>38</v>
      </c>
    </row>
    <row r="16" spans="1:5" ht="21">
      <c r="A16" s="12" t="s">
        <v>18</v>
      </c>
      <c r="B16" s="13">
        <v>40</v>
      </c>
      <c r="C16" s="13">
        <v>1816</v>
      </c>
      <c r="D16" s="14">
        <v>44</v>
      </c>
      <c r="E16" s="33">
        <v>40</v>
      </c>
    </row>
    <row r="17" spans="1:5" ht="21">
      <c r="A17" s="12" t="s">
        <v>19</v>
      </c>
      <c r="B17" s="13">
        <v>40</v>
      </c>
      <c r="C17" s="13">
        <v>523</v>
      </c>
      <c r="D17" s="14">
        <v>43</v>
      </c>
      <c r="E17" s="33">
        <v>39</v>
      </c>
    </row>
    <row r="18" spans="1:5" ht="21">
      <c r="A18" s="12" t="s">
        <v>20</v>
      </c>
      <c r="B18" s="13">
        <v>50</v>
      </c>
      <c r="C18" s="13">
        <v>3206</v>
      </c>
      <c r="D18" s="14">
        <v>45</v>
      </c>
      <c r="E18" s="33">
        <v>43</v>
      </c>
    </row>
    <row r="19" spans="1:5" ht="21">
      <c r="A19" s="12" t="s">
        <v>21</v>
      </c>
      <c r="B19" s="13">
        <v>10</v>
      </c>
      <c r="C19" s="13">
        <v>16</v>
      </c>
      <c r="D19" s="14">
        <v>7</v>
      </c>
      <c r="E19" s="9">
        <v>6</v>
      </c>
    </row>
    <row r="20" spans="1:5" ht="21">
      <c r="A20" s="12" t="s">
        <v>22</v>
      </c>
      <c r="B20" s="13">
        <v>90</v>
      </c>
      <c r="C20" s="13">
        <v>240</v>
      </c>
      <c r="D20" s="14">
        <v>91</v>
      </c>
      <c r="E20" s="9">
        <v>90</v>
      </c>
    </row>
    <row r="21" spans="1:5" ht="21">
      <c r="A21" s="12" t="s">
        <v>23</v>
      </c>
      <c r="B21" s="13">
        <v>10</v>
      </c>
      <c r="C21" s="13">
        <v>7</v>
      </c>
      <c r="D21" s="14">
        <v>6</v>
      </c>
      <c r="E21" s="9">
        <v>5</v>
      </c>
    </row>
    <row r="22" spans="1:5" ht="21">
      <c r="A22" s="12" t="s">
        <v>24</v>
      </c>
      <c r="B22" s="13">
        <v>30</v>
      </c>
      <c r="C22" s="13">
        <v>29</v>
      </c>
      <c r="D22" s="14">
        <v>21</v>
      </c>
      <c r="E22" s="9">
        <v>18</v>
      </c>
    </row>
    <row r="23" spans="1:5" ht="21">
      <c r="A23" s="12" t="s">
        <v>25</v>
      </c>
      <c r="B23" s="13">
        <v>20</v>
      </c>
      <c r="C23" s="13">
        <v>27</v>
      </c>
      <c r="D23" s="14">
        <v>5</v>
      </c>
      <c r="E23" s="9">
        <v>4</v>
      </c>
    </row>
    <row r="24" spans="1:5" ht="21">
      <c r="A24" s="12" t="s">
        <v>26</v>
      </c>
      <c r="B24" s="13">
        <v>10</v>
      </c>
      <c r="C24" s="13">
        <v>5</v>
      </c>
      <c r="D24" s="14">
        <v>3</v>
      </c>
      <c r="E24" s="9">
        <v>2</v>
      </c>
    </row>
    <row r="25" spans="1:5" ht="21">
      <c r="A25" s="12" t="s">
        <v>27</v>
      </c>
      <c r="B25" s="13">
        <v>15</v>
      </c>
      <c r="C25" s="13">
        <v>6</v>
      </c>
      <c r="D25" s="14">
        <v>5</v>
      </c>
      <c r="E25" s="9">
        <v>4</v>
      </c>
    </row>
    <row r="26" spans="1:5" ht="21">
      <c r="A26" s="12" t="s">
        <v>28</v>
      </c>
      <c r="B26" s="13">
        <v>10</v>
      </c>
      <c r="C26" s="13">
        <v>13</v>
      </c>
      <c r="D26" s="14">
        <v>8</v>
      </c>
      <c r="E26" s="9">
        <v>8</v>
      </c>
    </row>
    <row r="27" spans="1:5" ht="21">
      <c r="A27" s="12" t="s">
        <v>29</v>
      </c>
      <c r="B27" s="13">
        <v>40</v>
      </c>
      <c r="C27" s="13">
        <v>46</v>
      </c>
      <c r="D27" s="14">
        <v>34</v>
      </c>
      <c r="E27" s="9">
        <v>34</v>
      </c>
    </row>
    <row r="28" spans="1:5" ht="21">
      <c r="A28" s="12" t="s">
        <v>30</v>
      </c>
      <c r="B28" s="13">
        <v>10</v>
      </c>
      <c r="C28" s="13">
        <v>4</v>
      </c>
      <c r="D28" s="14">
        <v>4</v>
      </c>
      <c r="E28" s="9">
        <v>4</v>
      </c>
    </row>
    <row r="29" spans="1:5" ht="21">
      <c r="A29" s="12" t="s">
        <v>134</v>
      </c>
      <c r="B29" s="13">
        <v>10</v>
      </c>
      <c r="C29" s="42"/>
      <c r="D29" s="14">
        <v>3</v>
      </c>
      <c r="E29" s="9"/>
    </row>
    <row r="30" spans="1:5" ht="21">
      <c r="A30" s="12" t="s">
        <v>31</v>
      </c>
      <c r="B30" s="13">
        <v>15</v>
      </c>
      <c r="C30" s="13">
        <v>22</v>
      </c>
      <c r="D30" s="14">
        <v>13</v>
      </c>
      <c r="E30" s="9">
        <v>13</v>
      </c>
    </row>
    <row r="31" spans="1:5" ht="21">
      <c r="A31" s="15" t="s">
        <v>32</v>
      </c>
      <c r="B31" s="16">
        <v>10</v>
      </c>
      <c r="C31" s="16">
        <v>12</v>
      </c>
      <c r="D31" s="17">
        <v>10</v>
      </c>
      <c r="E31" s="9">
        <v>10</v>
      </c>
    </row>
    <row r="32" spans="1:5" ht="21">
      <c r="A32" s="35" t="s">
        <v>95</v>
      </c>
      <c r="B32" s="33">
        <v>40</v>
      </c>
      <c r="C32" s="41"/>
      <c r="D32" s="33">
        <v>28</v>
      </c>
      <c r="E32" s="9">
        <v>27</v>
      </c>
    </row>
    <row r="33" spans="1:5" ht="38.25">
      <c r="A33" s="35" t="s">
        <v>135</v>
      </c>
      <c r="B33" s="33">
        <v>40</v>
      </c>
      <c r="C33" s="41"/>
      <c r="D33" s="33">
        <v>49</v>
      </c>
      <c r="E33" s="9">
        <v>49</v>
      </c>
    </row>
    <row r="34" spans="1:5" ht="21">
      <c r="A34" s="35" t="s">
        <v>136</v>
      </c>
      <c r="B34" s="41"/>
      <c r="C34" s="41"/>
      <c r="D34" s="33">
        <v>43</v>
      </c>
      <c r="E34" s="9">
        <v>41</v>
      </c>
    </row>
    <row r="35" spans="1:5" ht="21">
      <c r="A35" s="23" t="s">
        <v>33</v>
      </c>
      <c r="B35" s="25"/>
      <c r="C35" s="25"/>
      <c r="D35" s="25"/>
      <c r="E35" s="9"/>
    </row>
    <row r="36" spans="1:5" ht="21">
      <c r="A36" s="12" t="s">
        <v>75</v>
      </c>
      <c r="B36" s="13">
        <v>50</v>
      </c>
      <c r="C36" s="13">
        <v>255</v>
      </c>
      <c r="D36" s="14">
        <v>103</v>
      </c>
      <c r="E36" s="9">
        <v>94</v>
      </c>
    </row>
    <row r="37" spans="1:5" ht="21">
      <c r="A37" s="18" t="s">
        <v>34</v>
      </c>
      <c r="B37" s="19">
        <v>60</v>
      </c>
      <c r="C37" s="19">
        <v>1773</v>
      </c>
      <c r="D37" s="22">
        <v>65</v>
      </c>
      <c r="E37" s="9">
        <v>58</v>
      </c>
    </row>
    <row r="38" spans="1:5" ht="21">
      <c r="A38" s="12" t="s">
        <v>35</v>
      </c>
      <c r="B38" s="13">
        <v>40</v>
      </c>
      <c r="C38" s="13">
        <v>1172</v>
      </c>
      <c r="D38" s="14">
        <v>50</v>
      </c>
      <c r="E38" s="9">
        <v>47</v>
      </c>
    </row>
    <row r="39" spans="1:5" ht="21">
      <c r="A39" s="12" t="s">
        <v>36</v>
      </c>
      <c r="B39" s="13">
        <v>40</v>
      </c>
      <c r="C39" s="13">
        <v>458</v>
      </c>
      <c r="D39" s="14">
        <v>40</v>
      </c>
      <c r="E39" s="9">
        <v>37</v>
      </c>
    </row>
    <row r="40" spans="1:5" ht="21">
      <c r="A40" s="12" t="s">
        <v>37</v>
      </c>
      <c r="B40" s="13">
        <v>50</v>
      </c>
      <c r="C40" s="13">
        <v>457</v>
      </c>
      <c r="D40" s="14">
        <v>92</v>
      </c>
      <c r="E40" s="9">
        <v>87</v>
      </c>
    </row>
    <row r="41" spans="1:5" ht="21">
      <c r="A41" s="12" t="s">
        <v>38</v>
      </c>
      <c r="B41" s="13">
        <v>40</v>
      </c>
      <c r="C41" s="13">
        <v>525</v>
      </c>
      <c r="D41" s="14">
        <v>45</v>
      </c>
      <c r="E41" s="9">
        <v>38</v>
      </c>
    </row>
    <row r="42" spans="1:5" ht="21">
      <c r="A42" s="12" t="s">
        <v>39</v>
      </c>
      <c r="B42" s="13">
        <v>40</v>
      </c>
      <c r="C42" s="13">
        <v>186</v>
      </c>
      <c r="D42" s="14">
        <v>46</v>
      </c>
      <c r="E42" s="9">
        <v>42</v>
      </c>
    </row>
    <row r="43" spans="1:5" ht="21">
      <c r="A43" s="12" t="s">
        <v>40</v>
      </c>
      <c r="B43" s="13">
        <v>80</v>
      </c>
      <c r="C43" s="13">
        <v>1467</v>
      </c>
      <c r="D43" s="14">
        <v>84</v>
      </c>
      <c r="E43" s="9">
        <v>80</v>
      </c>
    </row>
    <row r="44" spans="1:5" ht="21">
      <c r="A44" s="12" t="s">
        <v>41</v>
      </c>
      <c r="B44" s="13">
        <v>40</v>
      </c>
      <c r="C44" s="13">
        <v>514</v>
      </c>
      <c r="D44" s="14">
        <v>42</v>
      </c>
      <c r="E44" s="9">
        <v>37</v>
      </c>
    </row>
    <row r="45" spans="1:5" ht="21">
      <c r="A45" s="12" t="s">
        <v>43</v>
      </c>
      <c r="B45" s="13">
        <v>60</v>
      </c>
      <c r="C45" s="13">
        <v>2253</v>
      </c>
      <c r="D45" s="14">
        <v>67</v>
      </c>
      <c r="E45" s="9">
        <v>64</v>
      </c>
    </row>
    <row r="46" spans="1:5" ht="21">
      <c r="A46" s="15" t="s">
        <v>42</v>
      </c>
      <c r="B46" s="16">
        <v>10</v>
      </c>
      <c r="C46" s="16">
        <v>10</v>
      </c>
      <c r="D46" s="17">
        <v>7</v>
      </c>
      <c r="E46" s="9">
        <v>6</v>
      </c>
    </row>
    <row r="47" spans="1:5" ht="21">
      <c r="A47" s="23" t="s">
        <v>103</v>
      </c>
      <c r="B47" s="25"/>
      <c r="C47" s="25"/>
      <c r="D47" s="25"/>
      <c r="E47" s="9"/>
    </row>
    <row r="48" spans="1:5" ht="21">
      <c r="A48" s="18" t="s">
        <v>44</v>
      </c>
      <c r="B48" s="19">
        <v>100</v>
      </c>
      <c r="C48" s="19">
        <v>909</v>
      </c>
      <c r="D48" s="22">
        <v>113</v>
      </c>
      <c r="E48" s="9">
        <v>105</v>
      </c>
    </row>
    <row r="49" spans="1:5" ht="21">
      <c r="A49" s="12" t="s">
        <v>45</v>
      </c>
      <c r="B49" s="13">
        <v>100</v>
      </c>
      <c r="C49" s="13">
        <v>1921</v>
      </c>
      <c r="D49" s="14">
        <v>114</v>
      </c>
      <c r="E49" s="9">
        <v>101</v>
      </c>
    </row>
    <row r="50" spans="1:5" ht="21">
      <c r="A50" s="12" t="s">
        <v>46</v>
      </c>
      <c r="B50" s="13">
        <v>60</v>
      </c>
      <c r="C50" s="13">
        <v>236</v>
      </c>
      <c r="D50" s="14">
        <v>65</v>
      </c>
      <c r="E50" s="9">
        <v>62</v>
      </c>
    </row>
    <row r="51" spans="1:5" ht="21">
      <c r="A51" s="12" t="s">
        <v>47</v>
      </c>
      <c r="B51" s="13">
        <v>60</v>
      </c>
      <c r="C51" s="13">
        <v>890</v>
      </c>
      <c r="D51" s="14">
        <v>86</v>
      </c>
      <c r="E51" s="9">
        <v>84</v>
      </c>
    </row>
    <row r="52" spans="1:5" ht="21">
      <c r="A52" s="12" t="s">
        <v>48</v>
      </c>
      <c r="B52" s="13">
        <v>60</v>
      </c>
      <c r="C52" s="13">
        <v>1028</v>
      </c>
      <c r="D52" s="14">
        <v>85</v>
      </c>
      <c r="E52" s="9">
        <v>77</v>
      </c>
    </row>
    <row r="53" spans="1:5" ht="21">
      <c r="A53" s="12" t="s">
        <v>49</v>
      </c>
      <c r="B53" s="13">
        <v>60</v>
      </c>
      <c r="C53" s="13">
        <v>277</v>
      </c>
      <c r="D53" s="14">
        <v>86</v>
      </c>
      <c r="E53" s="9">
        <v>69</v>
      </c>
    </row>
    <row r="54" spans="1:5" ht="21">
      <c r="A54" s="12" t="s">
        <v>50</v>
      </c>
      <c r="B54" s="13">
        <v>150</v>
      </c>
      <c r="C54" s="13">
        <v>363</v>
      </c>
      <c r="D54" s="14">
        <v>184</v>
      </c>
      <c r="E54" s="9">
        <v>143</v>
      </c>
    </row>
    <row r="55" spans="1:5" ht="21">
      <c r="A55" s="12" t="s">
        <v>51</v>
      </c>
      <c r="B55" s="13">
        <v>60</v>
      </c>
      <c r="C55" s="13">
        <v>166</v>
      </c>
      <c r="D55" s="14">
        <v>52</v>
      </c>
      <c r="E55" s="9">
        <v>50</v>
      </c>
    </row>
    <row r="56" spans="1:5" ht="38.25">
      <c r="A56" s="12" t="s">
        <v>52</v>
      </c>
      <c r="B56" s="13">
        <v>60</v>
      </c>
      <c r="C56" s="13">
        <v>129</v>
      </c>
      <c r="D56" s="14">
        <v>36</v>
      </c>
      <c r="E56" s="9">
        <v>31</v>
      </c>
    </row>
    <row r="57" spans="1:5" ht="38.25">
      <c r="A57" s="36" t="s">
        <v>53</v>
      </c>
      <c r="B57" s="37"/>
      <c r="C57" s="37">
        <v>46</v>
      </c>
      <c r="D57" s="38"/>
      <c r="E57" s="39"/>
    </row>
    <row r="58" spans="1:5" ht="21">
      <c r="A58" s="12" t="s">
        <v>54</v>
      </c>
      <c r="B58" s="13">
        <v>60</v>
      </c>
      <c r="C58" s="13">
        <v>100</v>
      </c>
      <c r="D58" s="14">
        <v>34</v>
      </c>
      <c r="E58" s="9">
        <v>33</v>
      </c>
    </row>
    <row r="59" spans="1:5" ht="38.25">
      <c r="A59" s="15" t="s">
        <v>55</v>
      </c>
      <c r="B59" s="16">
        <v>60</v>
      </c>
      <c r="C59" s="16">
        <v>242</v>
      </c>
      <c r="D59" s="17">
        <v>57</v>
      </c>
      <c r="E59" s="40">
        <v>51</v>
      </c>
    </row>
    <row r="60" spans="1:5" ht="38.25">
      <c r="A60" s="35" t="s">
        <v>56</v>
      </c>
      <c r="B60" s="33">
        <v>120</v>
      </c>
      <c r="C60" s="33">
        <v>214</v>
      </c>
      <c r="D60" s="33">
        <v>96</v>
      </c>
      <c r="E60" s="9">
        <v>86</v>
      </c>
    </row>
    <row r="61" spans="1:5" ht="21">
      <c r="A61" s="35" t="s">
        <v>137</v>
      </c>
      <c r="B61" s="33">
        <v>25</v>
      </c>
      <c r="C61" s="41"/>
      <c r="D61" s="33">
        <v>25</v>
      </c>
      <c r="E61" s="9">
        <v>25</v>
      </c>
    </row>
    <row r="62" spans="1:5" ht="21">
      <c r="A62" s="23" t="s">
        <v>59</v>
      </c>
      <c r="B62" s="25"/>
      <c r="C62" s="25"/>
      <c r="D62" s="25"/>
      <c r="E62" s="9"/>
    </row>
    <row r="63" spans="1:5" ht="21">
      <c r="A63" s="18" t="s">
        <v>57</v>
      </c>
      <c r="B63" s="19">
        <v>45</v>
      </c>
      <c r="C63" s="19">
        <v>218</v>
      </c>
      <c r="D63" s="22">
        <v>82</v>
      </c>
      <c r="E63" s="9">
        <v>75</v>
      </c>
    </row>
    <row r="64" spans="1:5" ht="21">
      <c r="A64" s="12" t="s">
        <v>58</v>
      </c>
      <c r="B64" s="13">
        <v>25</v>
      </c>
      <c r="C64" s="13">
        <v>18</v>
      </c>
      <c r="D64" s="14">
        <v>11</v>
      </c>
      <c r="E64" s="9">
        <v>11</v>
      </c>
    </row>
    <row r="65" spans="1:5" ht="21">
      <c r="A65" s="12" t="s">
        <v>60</v>
      </c>
      <c r="B65" s="13">
        <v>60</v>
      </c>
      <c r="C65" s="13">
        <v>316</v>
      </c>
      <c r="D65" s="14">
        <v>61</v>
      </c>
      <c r="E65" s="9">
        <v>49</v>
      </c>
    </row>
    <row r="66" spans="1:5" ht="21">
      <c r="A66" s="12" t="s">
        <v>61</v>
      </c>
      <c r="B66" s="13">
        <v>45</v>
      </c>
      <c r="C66" s="13">
        <v>304</v>
      </c>
      <c r="D66" s="14">
        <v>48</v>
      </c>
      <c r="E66" s="9">
        <v>41</v>
      </c>
    </row>
    <row r="67" spans="1:5" ht="21">
      <c r="A67" s="43" t="s">
        <v>62</v>
      </c>
      <c r="B67" s="27"/>
      <c r="C67" s="27"/>
      <c r="D67" s="27"/>
      <c r="E67" s="9"/>
    </row>
    <row r="68" spans="1:5" ht="21">
      <c r="A68" s="12" t="s">
        <v>63</v>
      </c>
      <c r="B68" s="13">
        <v>200</v>
      </c>
      <c r="C68" s="13">
        <v>3444</v>
      </c>
      <c r="D68" s="14">
        <v>267</v>
      </c>
      <c r="E68" s="9">
        <v>232</v>
      </c>
    </row>
    <row r="69" spans="1:5" ht="21">
      <c r="A69" s="15" t="s">
        <v>64</v>
      </c>
      <c r="B69" s="16">
        <v>100</v>
      </c>
      <c r="C69" s="16">
        <v>261</v>
      </c>
      <c r="D69" s="17">
        <v>163</v>
      </c>
      <c r="E69" s="9">
        <v>152</v>
      </c>
    </row>
    <row r="70" spans="1:5" ht="21">
      <c r="A70" s="24" t="s">
        <v>65</v>
      </c>
      <c r="B70" s="28"/>
      <c r="C70" s="28"/>
      <c r="D70" s="28"/>
      <c r="E70" s="9"/>
    </row>
    <row r="71" spans="1:5" ht="21">
      <c r="A71" s="23" t="s">
        <v>62</v>
      </c>
      <c r="B71" s="25"/>
      <c r="C71" s="25"/>
      <c r="D71" s="25"/>
      <c r="E71" s="9"/>
    </row>
    <row r="72" spans="1:5" ht="21">
      <c r="A72" s="18" t="s">
        <v>66</v>
      </c>
      <c r="B72" s="19">
        <v>50</v>
      </c>
      <c r="C72" s="19">
        <v>441</v>
      </c>
      <c r="D72" s="22">
        <v>91</v>
      </c>
      <c r="E72" s="9">
        <v>84</v>
      </c>
    </row>
    <row r="73" spans="1:5" ht="21">
      <c r="A73" s="44" t="s">
        <v>67</v>
      </c>
      <c r="B73" s="45"/>
      <c r="C73" s="45">
        <v>10</v>
      </c>
      <c r="D73" s="46"/>
      <c r="E73" s="47"/>
    </row>
    <row r="74" spans="1:5" ht="21">
      <c r="A74" s="23" t="s">
        <v>68</v>
      </c>
      <c r="B74" s="25"/>
      <c r="C74" s="25"/>
      <c r="D74" s="25"/>
      <c r="E74" s="9"/>
    </row>
    <row r="75" spans="1:5" ht="21">
      <c r="A75" s="12" t="s">
        <v>69</v>
      </c>
      <c r="B75" s="13">
        <v>50</v>
      </c>
      <c r="C75" s="13">
        <v>346</v>
      </c>
      <c r="D75" s="14">
        <v>41</v>
      </c>
      <c r="E75" s="9">
        <v>35</v>
      </c>
    </row>
    <row r="76" spans="1:5" ht="21">
      <c r="A76" s="12" t="s">
        <v>70</v>
      </c>
      <c r="B76" s="13">
        <v>60</v>
      </c>
      <c r="C76" s="13">
        <v>267</v>
      </c>
      <c r="D76" s="14">
        <v>54</v>
      </c>
      <c r="E76" s="9">
        <v>44</v>
      </c>
    </row>
    <row r="77" spans="1:5" ht="21">
      <c r="A77" s="12" t="s">
        <v>71</v>
      </c>
      <c r="B77" s="13">
        <v>40</v>
      </c>
      <c r="C77" s="13">
        <v>181</v>
      </c>
      <c r="D77" s="14">
        <v>21</v>
      </c>
      <c r="E77" s="9">
        <v>20</v>
      </c>
    </row>
    <row r="78" spans="1:5" ht="21">
      <c r="A78" s="12" t="s">
        <v>72</v>
      </c>
      <c r="B78" s="13">
        <v>80</v>
      </c>
      <c r="C78" s="13">
        <v>401</v>
      </c>
      <c r="D78" s="14">
        <v>69</v>
      </c>
      <c r="E78" s="9">
        <v>56</v>
      </c>
    </row>
    <row r="79" spans="1:5" ht="21">
      <c r="A79" s="12" t="s">
        <v>73</v>
      </c>
      <c r="B79" s="13">
        <v>80</v>
      </c>
      <c r="C79" s="13">
        <v>251</v>
      </c>
      <c r="D79" s="14">
        <v>35</v>
      </c>
      <c r="E79" s="9">
        <v>28</v>
      </c>
    </row>
    <row r="80" spans="1:5" ht="21">
      <c r="A80" s="12" t="s">
        <v>74</v>
      </c>
      <c r="B80" s="13">
        <v>40</v>
      </c>
      <c r="C80" s="13">
        <v>99</v>
      </c>
      <c r="D80" s="14">
        <v>15</v>
      </c>
      <c r="E80" s="9">
        <v>12</v>
      </c>
    </row>
    <row r="81" spans="1:5" ht="21">
      <c r="A81" s="12" t="s">
        <v>76</v>
      </c>
      <c r="B81" s="13">
        <v>80</v>
      </c>
      <c r="C81" s="13">
        <v>423</v>
      </c>
      <c r="D81" s="14">
        <v>55</v>
      </c>
      <c r="E81" s="9">
        <v>45</v>
      </c>
    </row>
    <row r="82" spans="1:5" ht="21">
      <c r="A82" s="12" t="s">
        <v>77</v>
      </c>
      <c r="B82" s="13">
        <v>40</v>
      </c>
      <c r="C82" s="13">
        <v>249</v>
      </c>
      <c r="D82" s="14">
        <v>35</v>
      </c>
      <c r="E82" s="9">
        <v>30</v>
      </c>
    </row>
    <row r="83" spans="1:5" ht="21">
      <c r="A83" s="12" t="s">
        <v>78</v>
      </c>
      <c r="B83" s="13">
        <v>70</v>
      </c>
      <c r="C83" s="13">
        <v>795</v>
      </c>
      <c r="D83" s="14">
        <v>65</v>
      </c>
      <c r="E83" s="9">
        <v>57</v>
      </c>
    </row>
    <row r="84" spans="1:5" ht="21">
      <c r="A84" s="12" t="s">
        <v>79</v>
      </c>
      <c r="B84" s="13">
        <v>40</v>
      </c>
      <c r="C84" s="13">
        <v>93</v>
      </c>
      <c r="D84" s="14">
        <v>20</v>
      </c>
      <c r="E84" s="9">
        <v>16</v>
      </c>
    </row>
    <row r="85" spans="1:5" ht="21">
      <c r="A85" s="12" t="s">
        <v>80</v>
      </c>
      <c r="B85" s="13">
        <v>40</v>
      </c>
      <c r="C85" s="13">
        <v>246</v>
      </c>
      <c r="D85" s="14">
        <v>47</v>
      </c>
      <c r="E85" s="9">
        <v>40</v>
      </c>
    </row>
    <row r="86" spans="1:5" ht="21">
      <c r="A86" s="12" t="s">
        <v>81</v>
      </c>
      <c r="B86" s="13">
        <v>40</v>
      </c>
      <c r="C86" s="13">
        <v>147</v>
      </c>
      <c r="D86" s="14">
        <v>20</v>
      </c>
      <c r="E86" s="9">
        <v>16</v>
      </c>
    </row>
    <row r="87" spans="1:5" ht="38.25">
      <c r="A87" s="12" t="s">
        <v>138</v>
      </c>
      <c r="B87" s="13">
        <v>10</v>
      </c>
      <c r="C87" s="13">
        <v>15</v>
      </c>
      <c r="D87" s="14">
        <v>9</v>
      </c>
      <c r="E87" s="9">
        <v>9</v>
      </c>
    </row>
    <row r="88" spans="1:5" ht="21">
      <c r="A88" s="12" t="s">
        <v>82</v>
      </c>
      <c r="B88" s="13">
        <v>10</v>
      </c>
      <c r="C88" s="13">
        <v>2</v>
      </c>
      <c r="D88" s="14">
        <v>2</v>
      </c>
      <c r="E88" s="9">
        <v>1</v>
      </c>
    </row>
    <row r="89" spans="1:5" ht="21">
      <c r="A89" s="12" t="s">
        <v>83</v>
      </c>
      <c r="B89" s="13">
        <v>15</v>
      </c>
      <c r="C89" s="13">
        <v>6</v>
      </c>
      <c r="D89" s="14">
        <v>6</v>
      </c>
      <c r="E89" s="9">
        <v>6</v>
      </c>
    </row>
    <row r="90" spans="1:5" ht="21">
      <c r="A90" s="12" t="s">
        <v>84</v>
      </c>
      <c r="B90" s="13">
        <v>20</v>
      </c>
      <c r="C90" s="13">
        <v>4</v>
      </c>
      <c r="D90" s="14">
        <v>3</v>
      </c>
      <c r="E90" s="9">
        <v>1</v>
      </c>
    </row>
    <row r="91" spans="1:5" ht="21">
      <c r="A91" s="15" t="s">
        <v>85</v>
      </c>
      <c r="B91" s="16">
        <v>20</v>
      </c>
      <c r="C91" s="16">
        <v>21</v>
      </c>
      <c r="D91" s="17">
        <v>7</v>
      </c>
      <c r="E91" s="40">
        <v>7</v>
      </c>
    </row>
    <row r="92" spans="1:5" ht="21">
      <c r="A92" s="35" t="s">
        <v>139</v>
      </c>
      <c r="B92" s="33">
        <v>10</v>
      </c>
      <c r="C92" s="41"/>
      <c r="D92" s="33">
        <v>2</v>
      </c>
      <c r="E92" s="9">
        <v>1</v>
      </c>
    </row>
    <row r="93" spans="1:5" ht="21">
      <c r="A93" s="35" t="s">
        <v>140</v>
      </c>
      <c r="B93" s="33">
        <v>10</v>
      </c>
      <c r="C93" s="41"/>
      <c r="D93" s="33">
        <v>1</v>
      </c>
      <c r="E93" s="9">
        <v>0</v>
      </c>
    </row>
    <row r="94" spans="1:5" ht="21">
      <c r="A94" s="35" t="s">
        <v>141</v>
      </c>
      <c r="B94" s="33">
        <v>5</v>
      </c>
      <c r="C94" s="41"/>
      <c r="D94" s="33">
        <v>4</v>
      </c>
      <c r="E94" s="9">
        <v>4</v>
      </c>
    </row>
    <row r="95" spans="1:5" ht="21">
      <c r="A95" s="23" t="s">
        <v>86</v>
      </c>
      <c r="B95" s="25"/>
      <c r="C95" s="25"/>
      <c r="D95" s="25"/>
      <c r="E95" s="9"/>
    </row>
    <row r="96" spans="1:5" ht="21">
      <c r="A96" s="12" t="s">
        <v>107</v>
      </c>
      <c r="B96" s="13">
        <v>50</v>
      </c>
      <c r="C96" s="13">
        <v>728</v>
      </c>
      <c r="D96" s="14">
        <v>46</v>
      </c>
      <c r="E96" s="9">
        <v>38</v>
      </c>
    </row>
    <row r="97" spans="1:5" ht="21">
      <c r="A97" s="12" t="s">
        <v>87</v>
      </c>
      <c r="B97" s="13">
        <v>50</v>
      </c>
      <c r="C97" s="13">
        <v>258</v>
      </c>
      <c r="D97" s="14">
        <v>46</v>
      </c>
      <c r="E97" s="9">
        <v>38</v>
      </c>
    </row>
    <row r="98" spans="1:5" ht="21">
      <c r="A98" s="12" t="s">
        <v>88</v>
      </c>
      <c r="B98" s="13">
        <v>100</v>
      </c>
      <c r="C98" s="13">
        <v>3278</v>
      </c>
      <c r="D98" s="14">
        <v>104</v>
      </c>
      <c r="E98" s="9">
        <v>94</v>
      </c>
    </row>
    <row r="99" spans="1:5" ht="21">
      <c r="A99" s="12" t="s">
        <v>89</v>
      </c>
      <c r="B99" s="13">
        <v>50</v>
      </c>
      <c r="C99" s="13">
        <v>187</v>
      </c>
      <c r="D99" s="14">
        <v>50</v>
      </c>
      <c r="E99" s="9">
        <v>41</v>
      </c>
    </row>
    <row r="100" spans="1:5" ht="21">
      <c r="A100" s="15" t="s">
        <v>90</v>
      </c>
      <c r="B100" s="16">
        <v>15</v>
      </c>
      <c r="C100" s="16">
        <v>16</v>
      </c>
      <c r="D100" s="17">
        <v>9</v>
      </c>
      <c r="E100" s="9">
        <v>9</v>
      </c>
    </row>
    <row r="101" spans="1:5" ht="21">
      <c r="A101" s="23" t="s">
        <v>91</v>
      </c>
      <c r="B101" s="25"/>
      <c r="C101" s="25"/>
      <c r="D101" s="25"/>
      <c r="E101" s="9"/>
    </row>
    <row r="102" spans="1:5" ht="21">
      <c r="A102" s="12" t="s">
        <v>92</v>
      </c>
      <c r="B102" s="13">
        <v>60</v>
      </c>
      <c r="C102" s="13">
        <v>259</v>
      </c>
      <c r="D102" s="14">
        <v>26</v>
      </c>
      <c r="E102" s="9">
        <v>21</v>
      </c>
    </row>
    <row r="103" spans="1:5" ht="21">
      <c r="A103" s="12" t="s">
        <v>93</v>
      </c>
      <c r="B103" s="13">
        <v>60</v>
      </c>
      <c r="C103" s="13">
        <v>368</v>
      </c>
      <c r="D103" s="14">
        <v>61</v>
      </c>
      <c r="E103" s="9">
        <v>55</v>
      </c>
    </row>
    <row r="104" spans="1:5" ht="21">
      <c r="A104" s="12" t="s">
        <v>94</v>
      </c>
      <c r="B104" s="13">
        <v>60</v>
      </c>
      <c r="C104" s="13">
        <v>593</v>
      </c>
      <c r="D104" s="14">
        <v>53</v>
      </c>
      <c r="E104" s="9">
        <v>43</v>
      </c>
    </row>
  </sheetData>
  <sheetProtection/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r:id="rId1"/>
  <headerFooter>
    <oddHeader>&amp;R&amp;"TH SarabunPSK,ธรรมดา"&amp;14&amp;P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="130" zoomScaleNormal="130" workbookViewId="0" topLeftCell="A1">
      <selection activeCell="A1" sqref="A1:IV16384"/>
    </sheetView>
  </sheetViews>
  <sheetFormatPr defaultColWidth="9.140625" defaultRowHeight="15"/>
  <cols>
    <col min="1" max="1" width="32.8515625" style="2" customWidth="1"/>
    <col min="2" max="3" width="12.7109375" style="2" customWidth="1"/>
    <col min="4" max="4" width="15.28125" style="2" customWidth="1"/>
    <col min="5" max="5" width="13.57421875" style="2" customWidth="1"/>
    <col min="6" max="16384" width="9.00390625" style="2" customWidth="1"/>
  </cols>
  <sheetData>
    <row r="1" ht="21">
      <c r="A1" s="6" t="s">
        <v>0</v>
      </c>
    </row>
    <row r="2" ht="21">
      <c r="A2" s="6"/>
    </row>
    <row r="3" spans="1:4" s="4" customFormat="1" ht="23.25">
      <c r="A3" s="8" t="s">
        <v>7</v>
      </c>
      <c r="B3" s="3"/>
      <c r="C3" s="3"/>
      <c r="D3" s="3"/>
    </row>
    <row r="4" spans="1:4" s="4" customFormat="1" ht="21">
      <c r="A4" s="5"/>
      <c r="B4" s="5"/>
      <c r="C4" s="5"/>
      <c r="D4" s="49" t="s">
        <v>168</v>
      </c>
    </row>
    <row r="5" spans="1:5" s="6" customFormat="1" ht="63">
      <c r="A5" s="7" t="s">
        <v>5</v>
      </c>
      <c r="B5" s="7" t="s">
        <v>4</v>
      </c>
      <c r="C5" s="7" t="s">
        <v>1</v>
      </c>
      <c r="D5" s="34" t="s">
        <v>2</v>
      </c>
      <c r="E5" s="7" t="s">
        <v>3</v>
      </c>
    </row>
    <row r="6" spans="1:5" ht="21">
      <c r="A6" s="20" t="s">
        <v>8</v>
      </c>
      <c r="B6" s="213">
        <f>SUM(B8:B123)</f>
        <v>4715</v>
      </c>
      <c r="C6" s="1"/>
      <c r="D6" s="31"/>
      <c r="E6" s="9"/>
    </row>
    <row r="7" spans="1:5" ht="21">
      <c r="A7" s="20" t="s">
        <v>9</v>
      </c>
      <c r="B7" s="1"/>
      <c r="C7" s="1"/>
      <c r="D7" s="31"/>
      <c r="E7" s="9"/>
    </row>
    <row r="8" spans="1:5" ht="21">
      <c r="A8" s="12" t="s">
        <v>10</v>
      </c>
      <c r="B8" s="13">
        <v>40</v>
      </c>
      <c r="C8" s="13">
        <v>638</v>
      </c>
      <c r="D8" s="14">
        <v>35</v>
      </c>
      <c r="E8" s="9">
        <v>34</v>
      </c>
    </row>
    <row r="9" spans="1:5" ht="21">
      <c r="A9" s="12" t="s">
        <v>11</v>
      </c>
      <c r="B9" s="13">
        <v>40</v>
      </c>
      <c r="C9" s="13">
        <v>3878</v>
      </c>
      <c r="D9" s="14">
        <v>36</v>
      </c>
      <c r="E9" s="9">
        <v>34</v>
      </c>
    </row>
    <row r="10" spans="1:5" ht="21">
      <c r="A10" s="12" t="s">
        <v>12</v>
      </c>
      <c r="B10" s="13">
        <v>40</v>
      </c>
      <c r="C10" s="13">
        <v>1991</v>
      </c>
      <c r="D10" s="14">
        <v>43</v>
      </c>
      <c r="E10" s="9">
        <v>41</v>
      </c>
    </row>
    <row r="11" spans="1:5" ht="21">
      <c r="A11" s="12" t="s">
        <v>13</v>
      </c>
      <c r="B11" s="13">
        <v>30</v>
      </c>
      <c r="C11" s="13">
        <v>629</v>
      </c>
      <c r="D11" s="14">
        <v>53</v>
      </c>
      <c r="E11" s="9">
        <v>52</v>
      </c>
    </row>
    <row r="12" spans="1:5" ht="21">
      <c r="A12" s="12" t="s">
        <v>14</v>
      </c>
      <c r="B12" s="13">
        <v>40</v>
      </c>
      <c r="C12" s="13">
        <v>1049</v>
      </c>
      <c r="D12" s="14">
        <v>41</v>
      </c>
      <c r="E12" s="9">
        <v>39</v>
      </c>
    </row>
    <row r="13" spans="1:5" ht="21">
      <c r="A13" s="12" t="s">
        <v>15</v>
      </c>
      <c r="B13" s="13">
        <v>40</v>
      </c>
      <c r="C13" s="13">
        <v>2507</v>
      </c>
      <c r="D13" s="14">
        <v>45</v>
      </c>
      <c r="E13" s="9">
        <v>39</v>
      </c>
    </row>
    <row r="14" spans="1:5" ht="21">
      <c r="A14" s="12" t="s">
        <v>16</v>
      </c>
      <c r="B14" s="13">
        <v>40</v>
      </c>
      <c r="C14" s="13">
        <v>2332</v>
      </c>
      <c r="D14" s="14">
        <v>42</v>
      </c>
      <c r="E14" s="9">
        <v>41</v>
      </c>
    </row>
    <row r="15" spans="1:5" ht="21">
      <c r="A15" s="12" t="s">
        <v>17</v>
      </c>
      <c r="B15" s="13">
        <v>40</v>
      </c>
      <c r="C15" s="13">
        <v>998</v>
      </c>
      <c r="D15" s="14">
        <v>56</v>
      </c>
      <c r="E15" s="9">
        <v>52</v>
      </c>
    </row>
    <row r="16" spans="1:5" ht="21">
      <c r="A16" s="12" t="s">
        <v>18</v>
      </c>
      <c r="B16" s="13">
        <v>40</v>
      </c>
      <c r="C16" s="13">
        <v>1911</v>
      </c>
      <c r="D16" s="14">
        <v>41</v>
      </c>
      <c r="E16" s="9">
        <v>40</v>
      </c>
    </row>
    <row r="17" spans="1:5" ht="21">
      <c r="A17" s="12" t="s">
        <v>19</v>
      </c>
      <c r="B17" s="13">
        <v>40</v>
      </c>
      <c r="C17" s="13">
        <v>538</v>
      </c>
      <c r="D17" s="14">
        <v>50</v>
      </c>
      <c r="E17" s="9">
        <v>48</v>
      </c>
    </row>
    <row r="18" spans="1:5" ht="21">
      <c r="A18" s="12" t="s">
        <v>20</v>
      </c>
      <c r="B18" s="13">
        <v>40</v>
      </c>
      <c r="C18" s="13">
        <v>2916</v>
      </c>
      <c r="D18" s="14">
        <v>43</v>
      </c>
      <c r="E18" s="9">
        <v>41</v>
      </c>
    </row>
    <row r="19" spans="1:5" ht="38.25">
      <c r="A19" s="12" t="s">
        <v>135</v>
      </c>
      <c r="B19" s="13">
        <v>40</v>
      </c>
      <c r="C19" s="42"/>
      <c r="D19" s="17">
        <v>38</v>
      </c>
      <c r="E19" s="9">
        <v>27</v>
      </c>
    </row>
    <row r="20" spans="1:5" ht="21">
      <c r="A20" s="12" t="s">
        <v>21</v>
      </c>
      <c r="B20" s="13">
        <v>10</v>
      </c>
      <c r="C20" s="42"/>
      <c r="D20" s="17">
        <v>19</v>
      </c>
      <c r="E20" s="9">
        <v>18</v>
      </c>
    </row>
    <row r="21" spans="1:5" ht="21">
      <c r="A21" s="12" t="s">
        <v>22</v>
      </c>
      <c r="B21" s="13">
        <v>120</v>
      </c>
      <c r="C21" s="42"/>
      <c r="D21" s="17">
        <v>106</v>
      </c>
      <c r="E21" s="9">
        <v>105</v>
      </c>
    </row>
    <row r="22" spans="1:5" ht="21">
      <c r="A22" s="12" t="s">
        <v>23</v>
      </c>
      <c r="B22" s="13">
        <v>10</v>
      </c>
      <c r="C22" s="42"/>
      <c r="D22" s="17">
        <v>4</v>
      </c>
      <c r="E22" s="9">
        <v>4</v>
      </c>
    </row>
    <row r="23" spans="1:5" ht="21">
      <c r="A23" s="12" t="s">
        <v>24</v>
      </c>
      <c r="B23" s="13">
        <v>30</v>
      </c>
      <c r="C23" s="42"/>
      <c r="D23" s="17">
        <v>11</v>
      </c>
      <c r="E23" s="9">
        <v>10</v>
      </c>
    </row>
    <row r="24" spans="1:5" ht="21">
      <c r="A24" s="12" t="s">
        <v>26</v>
      </c>
      <c r="B24" s="13">
        <v>10</v>
      </c>
      <c r="C24" s="42"/>
      <c r="D24" s="17">
        <v>3</v>
      </c>
      <c r="E24" s="9">
        <v>3</v>
      </c>
    </row>
    <row r="25" spans="1:5" ht="21">
      <c r="A25" s="12" t="s">
        <v>27</v>
      </c>
      <c r="B25" s="13">
        <v>15</v>
      </c>
      <c r="C25" s="42"/>
      <c r="D25" s="17">
        <v>6</v>
      </c>
      <c r="E25" s="9">
        <v>6</v>
      </c>
    </row>
    <row r="26" spans="1:5" ht="21">
      <c r="A26" s="12" t="s">
        <v>28</v>
      </c>
      <c r="B26" s="13">
        <v>10</v>
      </c>
      <c r="C26" s="42"/>
      <c r="D26" s="17">
        <v>2</v>
      </c>
      <c r="E26" s="9">
        <v>2</v>
      </c>
    </row>
    <row r="27" spans="1:5" ht="21">
      <c r="A27" s="12" t="s">
        <v>29</v>
      </c>
      <c r="B27" s="13">
        <v>40</v>
      </c>
      <c r="C27" s="42"/>
      <c r="D27" s="17">
        <v>22</v>
      </c>
      <c r="E27" s="9">
        <v>18</v>
      </c>
    </row>
    <row r="28" spans="1:5" ht="21">
      <c r="A28" s="12" t="s">
        <v>30</v>
      </c>
      <c r="B28" s="13">
        <v>10</v>
      </c>
      <c r="C28" s="42"/>
      <c r="D28" s="17">
        <v>3</v>
      </c>
      <c r="E28" s="9">
        <v>3</v>
      </c>
    </row>
    <row r="29" spans="1:5" ht="21">
      <c r="A29" s="12" t="s">
        <v>104</v>
      </c>
      <c r="B29" s="13">
        <v>20</v>
      </c>
      <c r="C29" s="42"/>
      <c r="D29" s="17">
        <v>6</v>
      </c>
      <c r="E29" s="9">
        <v>6</v>
      </c>
    </row>
    <row r="30" spans="1:5" ht="21">
      <c r="A30" s="12" t="s">
        <v>31</v>
      </c>
      <c r="B30" s="13">
        <v>20</v>
      </c>
      <c r="C30" s="42"/>
      <c r="D30" s="17">
        <v>8</v>
      </c>
      <c r="E30" s="9">
        <v>8</v>
      </c>
    </row>
    <row r="31" spans="1:5" ht="21">
      <c r="A31" s="15" t="s">
        <v>32</v>
      </c>
      <c r="B31" s="16">
        <v>10</v>
      </c>
      <c r="C31" s="45"/>
      <c r="D31" s="17">
        <v>14</v>
      </c>
      <c r="E31" s="9">
        <v>14</v>
      </c>
    </row>
    <row r="32" spans="1:5" ht="21">
      <c r="A32" s="35" t="s">
        <v>95</v>
      </c>
      <c r="B32" s="33">
        <v>40</v>
      </c>
      <c r="C32" s="33">
        <v>49</v>
      </c>
      <c r="D32" s="33">
        <v>38</v>
      </c>
      <c r="E32" s="9">
        <v>33</v>
      </c>
    </row>
    <row r="33" spans="1:5" ht="21">
      <c r="A33" s="35" t="s">
        <v>147</v>
      </c>
      <c r="B33" s="33">
        <v>20</v>
      </c>
      <c r="C33" s="41"/>
      <c r="D33" s="33">
        <v>3</v>
      </c>
      <c r="E33" s="9">
        <v>2</v>
      </c>
    </row>
    <row r="34" spans="1:5" ht="21">
      <c r="A34" s="35" t="s">
        <v>148</v>
      </c>
      <c r="B34" s="33">
        <v>0</v>
      </c>
      <c r="C34" s="41"/>
      <c r="D34" s="33">
        <v>24</v>
      </c>
      <c r="E34" s="9">
        <v>24</v>
      </c>
    </row>
    <row r="35" spans="1:5" ht="21">
      <c r="A35" s="29" t="s">
        <v>33</v>
      </c>
      <c r="B35" s="25"/>
      <c r="C35" s="25"/>
      <c r="D35" s="25"/>
      <c r="E35" s="9"/>
    </row>
    <row r="36" spans="1:5" ht="21">
      <c r="A36" s="12" t="s">
        <v>75</v>
      </c>
      <c r="B36" s="13">
        <v>80</v>
      </c>
      <c r="C36" s="13">
        <v>182</v>
      </c>
      <c r="D36" s="14">
        <v>47</v>
      </c>
      <c r="E36" s="9">
        <v>43</v>
      </c>
    </row>
    <row r="37" spans="1:5" ht="21">
      <c r="A37" s="18" t="s">
        <v>34</v>
      </c>
      <c r="B37" s="13">
        <v>60</v>
      </c>
      <c r="C37" s="13">
        <v>1607</v>
      </c>
      <c r="D37" s="14">
        <v>74</v>
      </c>
      <c r="E37" s="9">
        <v>68</v>
      </c>
    </row>
    <row r="38" spans="1:5" ht="21">
      <c r="A38" s="12" t="s">
        <v>35</v>
      </c>
      <c r="B38" s="13">
        <v>60</v>
      </c>
      <c r="C38" s="13">
        <v>1063</v>
      </c>
      <c r="D38" s="14">
        <v>73</v>
      </c>
      <c r="E38" s="9">
        <v>71</v>
      </c>
    </row>
    <row r="39" spans="1:5" ht="21">
      <c r="A39" s="12" t="s">
        <v>36</v>
      </c>
      <c r="B39" s="13">
        <v>40</v>
      </c>
      <c r="C39" s="13">
        <v>341</v>
      </c>
      <c r="D39" s="14">
        <v>46</v>
      </c>
      <c r="E39" s="9">
        <v>42</v>
      </c>
    </row>
    <row r="40" spans="1:5" ht="21">
      <c r="A40" s="12" t="s">
        <v>37</v>
      </c>
      <c r="B40" s="13">
        <v>80</v>
      </c>
      <c r="C40" s="13">
        <v>297</v>
      </c>
      <c r="D40" s="14">
        <v>91</v>
      </c>
      <c r="E40" s="9">
        <v>91</v>
      </c>
    </row>
    <row r="41" spans="1:5" ht="21">
      <c r="A41" s="12" t="s">
        <v>96</v>
      </c>
      <c r="B41" s="13">
        <v>80</v>
      </c>
      <c r="C41" s="13">
        <v>132</v>
      </c>
      <c r="D41" s="14">
        <v>34</v>
      </c>
      <c r="E41" s="9">
        <v>31</v>
      </c>
    </row>
    <row r="42" spans="1:5" ht="21">
      <c r="A42" s="12" t="s">
        <v>38</v>
      </c>
      <c r="B42" s="13">
        <v>45</v>
      </c>
      <c r="C42" s="13">
        <v>460</v>
      </c>
      <c r="D42" s="14">
        <v>59</v>
      </c>
      <c r="E42" s="9">
        <v>54</v>
      </c>
    </row>
    <row r="43" spans="1:5" ht="21">
      <c r="A43" s="12" t="s">
        <v>39</v>
      </c>
      <c r="B43" s="13">
        <v>40</v>
      </c>
      <c r="C43" s="13">
        <v>247</v>
      </c>
      <c r="D43" s="14">
        <v>55</v>
      </c>
      <c r="E43" s="9">
        <v>53</v>
      </c>
    </row>
    <row r="44" spans="1:5" ht="21">
      <c r="A44" s="12" t="s">
        <v>40</v>
      </c>
      <c r="B44" s="13">
        <v>80</v>
      </c>
      <c r="C44" s="13">
        <v>1453</v>
      </c>
      <c r="D44" s="14">
        <v>83</v>
      </c>
      <c r="E44" s="9">
        <v>80</v>
      </c>
    </row>
    <row r="45" spans="1:5" ht="21">
      <c r="A45" s="12" t="s">
        <v>41</v>
      </c>
      <c r="B45" s="13">
        <v>40</v>
      </c>
      <c r="C45" s="13">
        <v>289</v>
      </c>
      <c r="D45" s="14">
        <v>47</v>
      </c>
      <c r="E45" s="9">
        <v>46</v>
      </c>
    </row>
    <row r="46" spans="1:5" ht="21">
      <c r="A46" s="12" t="s">
        <v>43</v>
      </c>
      <c r="B46" s="13">
        <v>60</v>
      </c>
      <c r="C46" s="13">
        <v>2321</v>
      </c>
      <c r="D46" s="14">
        <v>117</v>
      </c>
      <c r="E46" s="9">
        <v>116</v>
      </c>
    </row>
    <row r="47" spans="1:5" ht="21">
      <c r="A47" s="15" t="s">
        <v>97</v>
      </c>
      <c r="B47" s="16">
        <v>80</v>
      </c>
      <c r="C47" s="16">
        <v>1024</v>
      </c>
      <c r="D47" s="17">
        <v>33</v>
      </c>
      <c r="E47" s="40">
        <v>27</v>
      </c>
    </row>
    <row r="48" spans="1:5" ht="21">
      <c r="A48" s="35" t="s">
        <v>129</v>
      </c>
      <c r="B48" s="33">
        <v>10</v>
      </c>
      <c r="C48" s="41"/>
      <c r="D48" s="33">
        <v>2</v>
      </c>
      <c r="E48" s="9">
        <v>2</v>
      </c>
    </row>
    <row r="49" spans="1:5" ht="21">
      <c r="A49" s="35" t="s">
        <v>150</v>
      </c>
      <c r="B49" s="33">
        <v>5</v>
      </c>
      <c r="C49" s="41"/>
      <c r="D49" s="33">
        <v>3</v>
      </c>
      <c r="E49" s="9">
        <v>3</v>
      </c>
    </row>
    <row r="50" spans="1:5" ht="21">
      <c r="A50" s="35" t="s">
        <v>131</v>
      </c>
      <c r="B50" s="33">
        <v>10</v>
      </c>
      <c r="C50" s="41"/>
      <c r="D50" s="33">
        <v>1</v>
      </c>
      <c r="E50" s="9">
        <v>1</v>
      </c>
    </row>
    <row r="51" spans="1:5" ht="21">
      <c r="A51" s="35" t="s">
        <v>132</v>
      </c>
      <c r="B51" s="33">
        <v>10</v>
      </c>
      <c r="C51" s="41"/>
      <c r="D51" s="33">
        <v>5</v>
      </c>
      <c r="E51" s="9">
        <v>5</v>
      </c>
    </row>
    <row r="52" spans="1:5" ht="23.25" customHeight="1">
      <c r="A52" s="35" t="s">
        <v>151</v>
      </c>
      <c r="B52" s="33">
        <v>10</v>
      </c>
      <c r="C52" s="41"/>
      <c r="D52" s="33">
        <v>3</v>
      </c>
      <c r="E52" s="9">
        <v>3</v>
      </c>
    </row>
    <row r="53" spans="1:5" ht="23.25" customHeight="1">
      <c r="A53" s="35" t="s">
        <v>130</v>
      </c>
      <c r="B53" s="33">
        <v>30</v>
      </c>
      <c r="C53" s="41"/>
      <c r="D53" s="33">
        <v>7</v>
      </c>
      <c r="E53" s="9">
        <v>7</v>
      </c>
    </row>
    <row r="54" spans="1:5" ht="23.25" customHeight="1">
      <c r="A54" s="35" t="s">
        <v>154</v>
      </c>
      <c r="B54" s="33">
        <v>15</v>
      </c>
      <c r="C54" s="41"/>
      <c r="D54" s="33">
        <v>5</v>
      </c>
      <c r="E54" s="9">
        <v>5</v>
      </c>
    </row>
    <row r="55" spans="1:5" ht="23.25" customHeight="1">
      <c r="A55" s="35" t="s">
        <v>42</v>
      </c>
      <c r="B55" s="33">
        <v>10</v>
      </c>
      <c r="C55" s="41"/>
      <c r="D55" s="33">
        <v>5</v>
      </c>
      <c r="E55" s="9">
        <v>5</v>
      </c>
    </row>
    <row r="56" spans="1:5" ht="44.25" customHeight="1">
      <c r="A56" s="35" t="s">
        <v>155</v>
      </c>
      <c r="B56" s="33">
        <v>10</v>
      </c>
      <c r="C56" s="41"/>
      <c r="D56" s="33">
        <v>1</v>
      </c>
      <c r="E56" s="9">
        <v>1</v>
      </c>
    </row>
    <row r="57" spans="1:5" ht="21">
      <c r="A57" s="23" t="s">
        <v>103</v>
      </c>
      <c r="B57" s="11"/>
      <c r="C57" s="11"/>
      <c r="D57" s="11"/>
      <c r="E57" s="9"/>
    </row>
    <row r="58" spans="1:5" ht="21">
      <c r="A58" s="12" t="s">
        <v>44</v>
      </c>
      <c r="B58" s="13">
        <v>120</v>
      </c>
      <c r="C58" s="13">
        <v>922</v>
      </c>
      <c r="D58" s="14">
        <v>119</v>
      </c>
      <c r="E58" s="9">
        <v>108</v>
      </c>
    </row>
    <row r="59" spans="1:5" ht="21">
      <c r="A59" s="12" t="s">
        <v>45</v>
      </c>
      <c r="B59" s="13">
        <v>100</v>
      </c>
      <c r="C59" s="13">
        <v>2314</v>
      </c>
      <c r="D59" s="14">
        <v>118</v>
      </c>
      <c r="E59" s="9">
        <v>113</v>
      </c>
    </row>
    <row r="60" spans="1:5" ht="21">
      <c r="A60" s="12" t="s">
        <v>46</v>
      </c>
      <c r="B60" s="13">
        <v>60</v>
      </c>
      <c r="C60" s="13">
        <v>304</v>
      </c>
      <c r="D60" s="14">
        <v>60</v>
      </c>
      <c r="E60" s="9">
        <v>57</v>
      </c>
    </row>
    <row r="61" spans="1:5" ht="21">
      <c r="A61" s="12" t="s">
        <v>47</v>
      </c>
      <c r="B61" s="13">
        <v>60</v>
      </c>
      <c r="C61" s="13">
        <v>966</v>
      </c>
      <c r="D61" s="14">
        <v>65</v>
      </c>
      <c r="E61" s="9">
        <v>61</v>
      </c>
    </row>
    <row r="62" spans="1:5" ht="25.5" customHeight="1">
      <c r="A62" s="12" t="s">
        <v>48</v>
      </c>
      <c r="B62" s="13">
        <v>60</v>
      </c>
      <c r="C62" s="13">
        <v>962</v>
      </c>
      <c r="D62" s="14">
        <v>50</v>
      </c>
      <c r="E62" s="9">
        <v>48</v>
      </c>
    </row>
    <row r="63" spans="1:5" ht="21">
      <c r="A63" s="12" t="s">
        <v>49</v>
      </c>
      <c r="B63" s="13">
        <v>60</v>
      </c>
      <c r="C63" s="13">
        <v>217</v>
      </c>
      <c r="D63" s="14">
        <v>79</v>
      </c>
      <c r="E63" s="9">
        <v>66</v>
      </c>
    </row>
    <row r="64" spans="1:5" ht="21">
      <c r="A64" s="12" t="s">
        <v>50</v>
      </c>
      <c r="B64" s="13">
        <v>150</v>
      </c>
      <c r="C64" s="13">
        <v>268</v>
      </c>
      <c r="D64" s="14">
        <v>166</v>
      </c>
      <c r="E64" s="9">
        <v>149</v>
      </c>
    </row>
    <row r="65" spans="1:5" ht="21">
      <c r="A65" s="12" t="s">
        <v>51</v>
      </c>
      <c r="B65" s="13">
        <v>60</v>
      </c>
      <c r="C65" s="13">
        <v>142</v>
      </c>
      <c r="D65" s="14">
        <v>52</v>
      </c>
      <c r="E65" s="9">
        <v>44</v>
      </c>
    </row>
    <row r="66" spans="1:5" ht="38.25">
      <c r="A66" s="12" t="s">
        <v>52</v>
      </c>
      <c r="B66" s="13">
        <v>60</v>
      </c>
      <c r="C66" s="13">
        <v>89</v>
      </c>
      <c r="D66" s="14">
        <v>30</v>
      </c>
      <c r="E66" s="9">
        <v>29</v>
      </c>
    </row>
    <row r="67" spans="1:5" ht="38.25">
      <c r="A67" s="12" t="s">
        <v>53</v>
      </c>
      <c r="B67" s="13">
        <v>120</v>
      </c>
      <c r="C67" s="13">
        <v>39</v>
      </c>
      <c r="D67" s="14">
        <v>50</v>
      </c>
      <c r="E67" s="9">
        <v>43</v>
      </c>
    </row>
    <row r="68" spans="1:5" ht="38.25">
      <c r="A68" s="12" t="s">
        <v>54</v>
      </c>
      <c r="B68" s="13">
        <v>60</v>
      </c>
      <c r="C68" s="13">
        <v>75</v>
      </c>
      <c r="D68" s="14">
        <v>17</v>
      </c>
      <c r="E68" s="9">
        <v>15</v>
      </c>
    </row>
    <row r="69" spans="1:5" ht="38.25">
      <c r="A69" s="15" t="s">
        <v>55</v>
      </c>
      <c r="B69" s="16">
        <v>60</v>
      </c>
      <c r="C69" s="16">
        <v>187</v>
      </c>
      <c r="D69" s="17">
        <v>40</v>
      </c>
      <c r="E69" s="9">
        <v>36</v>
      </c>
    </row>
    <row r="70" spans="1:5" ht="38.25">
      <c r="A70" s="35" t="s">
        <v>56</v>
      </c>
      <c r="B70" s="33"/>
      <c r="C70" s="33">
        <v>151</v>
      </c>
      <c r="D70" s="33"/>
      <c r="E70" s="9"/>
    </row>
    <row r="71" spans="1:5" ht="21">
      <c r="A71" s="35" t="s">
        <v>137</v>
      </c>
      <c r="B71" s="33">
        <v>80</v>
      </c>
      <c r="C71" s="33"/>
      <c r="D71" s="33">
        <v>22</v>
      </c>
      <c r="E71" s="9">
        <v>19</v>
      </c>
    </row>
    <row r="72" spans="1:5" ht="21">
      <c r="A72" s="23" t="s">
        <v>59</v>
      </c>
      <c r="B72" s="11"/>
      <c r="C72" s="11"/>
      <c r="D72" s="11"/>
      <c r="E72" s="9"/>
    </row>
    <row r="73" spans="1:5" ht="21">
      <c r="A73" s="18" t="s">
        <v>57</v>
      </c>
      <c r="B73" s="13">
        <v>50</v>
      </c>
      <c r="C73" s="13">
        <v>212</v>
      </c>
      <c r="D73" s="14">
        <v>73</v>
      </c>
      <c r="E73" s="9">
        <v>69</v>
      </c>
    </row>
    <row r="74" spans="1:5" ht="21">
      <c r="A74" s="12" t="s">
        <v>58</v>
      </c>
      <c r="B74" s="13">
        <v>25</v>
      </c>
      <c r="C74" s="13">
        <v>31</v>
      </c>
      <c r="D74" s="14">
        <v>10</v>
      </c>
      <c r="E74" s="9">
        <v>10</v>
      </c>
    </row>
    <row r="75" spans="1:5" ht="21">
      <c r="A75" s="12" t="s">
        <v>60</v>
      </c>
      <c r="B75" s="13">
        <v>60</v>
      </c>
      <c r="C75" s="13">
        <v>211</v>
      </c>
      <c r="D75" s="14">
        <v>31</v>
      </c>
      <c r="E75" s="9">
        <v>28</v>
      </c>
    </row>
    <row r="76" spans="1:5" ht="21">
      <c r="A76" s="12" t="s">
        <v>61</v>
      </c>
      <c r="B76" s="13">
        <v>45</v>
      </c>
      <c r="C76" s="13">
        <v>223</v>
      </c>
      <c r="D76" s="14">
        <v>33</v>
      </c>
      <c r="E76" s="9">
        <v>30</v>
      </c>
    </row>
    <row r="77" spans="1:5" ht="21">
      <c r="A77" s="15" t="s">
        <v>98</v>
      </c>
      <c r="B77" s="16">
        <v>45</v>
      </c>
      <c r="C77" s="16">
        <v>286</v>
      </c>
      <c r="D77" s="17">
        <v>29</v>
      </c>
      <c r="E77" s="9">
        <v>27</v>
      </c>
    </row>
    <row r="78" spans="1:5" ht="21">
      <c r="A78" s="23" t="s">
        <v>62</v>
      </c>
      <c r="B78" s="11"/>
      <c r="C78" s="11"/>
      <c r="D78" s="11"/>
      <c r="E78" s="9"/>
    </row>
    <row r="79" spans="1:5" ht="21">
      <c r="A79" s="12" t="s">
        <v>99</v>
      </c>
      <c r="B79" s="13">
        <v>200</v>
      </c>
      <c r="C79" s="13">
        <v>2968</v>
      </c>
      <c r="D79" s="14">
        <v>245</v>
      </c>
      <c r="E79" s="9">
        <v>226</v>
      </c>
    </row>
    <row r="80" spans="1:5" ht="21">
      <c r="A80" s="12" t="s">
        <v>100</v>
      </c>
      <c r="B80" s="13">
        <v>40</v>
      </c>
      <c r="C80" s="13">
        <v>17</v>
      </c>
      <c r="D80" s="14">
        <v>11</v>
      </c>
      <c r="E80" s="9">
        <v>7</v>
      </c>
    </row>
    <row r="81" spans="1:5" ht="38.25">
      <c r="A81" s="12" t="s">
        <v>149</v>
      </c>
      <c r="B81" s="13">
        <v>160</v>
      </c>
      <c r="C81" s="13">
        <v>228</v>
      </c>
      <c r="D81" s="14">
        <v>136</v>
      </c>
      <c r="E81" s="9">
        <v>125</v>
      </c>
    </row>
    <row r="82" spans="1:5" ht="21">
      <c r="A82" s="24" t="s">
        <v>65</v>
      </c>
      <c r="B82" s="10"/>
      <c r="C82" s="10"/>
      <c r="D82" s="10"/>
      <c r="E82" s="9"/>
    </row>
    <row r="83" spans="1:5" ht="21">
      <c r="A83" s="23" t="s">
        <v>62</v>
      </c>
      <c r="B83" s="11"/>
      <c r="C83" s="11"/>
      <c r="D83" s="11"/>
      <c r="E83" s="9"/>
    </row>
    <row r="84" spans="1:5" ht="21">
      <c r="A84" s="12" t="s">
        <v>66</v>
      </c>
      <c r="B84" s="13">
        <v>120</v>
      </c>
      <c r="C84" s="13">
        <v>347</v>
      </c>
      <c r="D84" s="14">
        <v>108</v>
      </c>
      <c r="E84" s="9">
        <v>102</v>
      </c>
    </row>
    <row r="85" spans="1:5" ht="21">
      <c r="A85" s="21" t="s">
        <v>68</v>
      </c>
      <c r="B85" s="11"/>
      <c r="C85" s="11"/>
      <c r="D85" s="11"/>
      <c r="E85" s="9"/>
    </row>
    <row r="86" spans="1:5" ht="21">
      <c r="A86" s="12" t="s">
        <v>69</v>
      </c>
      <c r="B86" s="13">
        <v>40</v>
      </c>
      <c r="C86" s="13">
        <v>278</v>
      </c>
      <c r="D86" s="14">
        <v>27</v>
      </c>
      <c r="E86" s="9">
        <v>25</v>
      </c>
    </row>
    <row r="87" spans="1:5" ht="21">
      <c r="A87" s="12" t="s">
        <v>70</v>
      </c>
      <c r="B87" s="13">
        <v>60</v>
      </c>
      <c r="C87" s="13">
        <v>236</v>
      </c>
      <c r="D87" s="14">
        <v>50</v>
      </c>
      <c r="E87" s="9">
        <v>46</v>
      </c>
    </row>
    <row r="88" spans="1:5" ht="21">
      <c r="A88" s="12" t="s">
        <v>71</v>
      </c>
      <c r="B88" s="13">
        <v>40</v>
      </c>
      <c r="C88" s="13">
        <v>137</v>
      </c>
      <c r="D88" s="14">
        <v>10</v>
      </c>
      <c r="E88" s="9">
        <v>8</v>
      </c>
    </row>
    <row r="89" spans="1:5" ht="21">
      <c r="A89" s="12" t="s">
        <v>72</v>
      </c>
      <c r="B89" s="13">
        <v>60</v>
      </c>
      <c r="C89" s="13">
        <v>370</v>
      </c>
      <c r="D89" s="14">
        <v>43</v>
      </c>
      <c r="E89" s="9">
        <v>38</v>
      </c>
    </row>
    <row r="90" spans="1:5" ht="21">
      <c r="A90" s="12" t="s">
        <v>73</v>
      </c>
      <c r="B90" s="13">
        <v>60</v>
      </c>
      <c r="C90" s="13">
        <v>180</v>
      </c>
      <c r="D90" s="14">
        <v>20</v>
      </c>
      <c r="E90" s="9">
        <v>17</v>
      </c>
    </row>
    <row r="91" spans="1:5" ht="21">
      <c r="A91" s="12" t="s">
        <v>74</v>
      </c>
      <c r="B91" s="13">
        <v>40</v>
      </c>
      <c r="C91" s="13">
        <v>83</v>
      </c>
      <c r="D91" s="14">
        <v>11</v>
      </c>
      <c r="E91" s="9">
        <v>10</v>
      </c>
    </row>
    <row r="92" spans="1:5" ht="21">
      <c r="A92" s="12" t="s">
        <v>76</v>
      </c>
      <c r="B92" s="13">
        <v>60</v>
      </c>
      <c r="C92" s="13">
        <v>278</v>
      </c>
      <c r="D92" s="14">
        <v>24</v>
      </c>
      <c r="E92" s="9">
        <v>16</v>
      </c>
    </row>
    <row r="93" spans="1:5" ht="21">
      <c r="A93" s="12" t="s">
        <v>77</v>
      </c>
      <c r="B93" s="13">
        <v>40</v>
      </c>
      <c r="C93" s="13">
        <v>189</v>
      </c>
      <c r="D93" s="14">
        <v>8</v>
      </c>
      <c r="E93" s="9">
        <v>8</v>
      </c>
    </row>
    <row r="94" spans="1:5" ht="21">
      <c r="A94" s="12" t="s">
        <v>78</v>
      </c>
      <c r="B94" s="13">
        <v>60</v>
      </c>
      <c r="C94" s="13">
        <v>487</v>
      </c>
      <c r="D94" s="14">
        <v>25</v>
      </c>
      <c r="E94" s="9">
        <v>17</v>
      </c>
    </row>
    <row r="95" spans="1:5" ht="21">
      <c r="A95" s="12" t="s">
        <v>79</v>
      </c>
      <c r="B95" s="13">
        <v>40</v>
      </c>
      <c r="C95" s="13">
        <v>45</v>
      </c>
      <c r="D95" s="14">
        <v>8</v>
      </c>
      <c r="E95" s="9">
        <v>5</v>
      </c>
    </row>
    <row r="96" spans="1:5" ht="21">
      <c r="A96" s="12" t="s">
        <v>80</v>
      </c>
      <c r="B96" s="13">
        <v>40</v>
      </c>
      <c r="C96" s="13">
        <v>234</v>
      </c>
      <c r="D96" s="14">
        <v>27</v>
      </c>
      <c r="E96" s="9">
        <v>21</v>
      </c>
    </row>
    <row r="97" spans="1:5" ht="21">
      <c r="A97" s="12" t="s">
        <v>81</v>
      </c>
      <c r="B97" s="13">
        <v>40</v>
      </c>
      <c r="C97" s="13">
        <v>121</v>
      </c>
      <c r="D97" s="14">
        <v>7</v>
      </c>
      <c r="E97" s="9">
        <v>6</v>
      </c>
    </row>
    <row r="98" spans="1:5" ht="21">
      <c r="A98" s="15" t="s">
        <v>133</v>
      </c>
      <c r="B98" s="16">
        <v>5</v>
      </c>
      <c r="C98" s="16">
        <v>7</v>
      </c>
      <c r="D98" s="17">
        <v>3</v>
      </c>
      <c r="E98" s="40">
        <v>3</v>
      </c>
    </row>
    <row r="99" spans="1:5" ht="21">
      <c r="A99" s="35" t="s">
        <v>156</v>
      </c>
      <c r="B99" s="33">
        <v>10</v>
      </c>
      <c r="C99" s="41"/>
      <c r="D99" s="33">
        <v>3</v>
      </c>
      <c r="E99" s="9">
        <v>3</v>
      </c>
    </row>
    <row r="100" spans="1:5" ht="21">
      <c r="A100" s="35" t="s">
        <v>128</v>
      </c>
      <c r="B100" s="33">
        <v>10</v>
      </c>
      <c r="C100" s="41"/>
      <c r="D100" s="33">
        <v>8</v>
      </c>
      <c r="E100" s="9">
        <v>8</v>
      </c>
    </row>
    <row r="101" spans="1:5" ht="21">
      <c r="A101" s="35" t="s">
        <v>82</v>
      </c>
      <c r="B101" s="33">
        <v>10</v>
      </c>
      <c r="C101" s="41"/>
      <c r="D101" s="33">
        <v>5</v>
      </c>
      <c r="E101" s="9">
        <v>5</v>
      </c>
    </row>
    <row r="102" spans="1:5" ht="21">
      <c r="A102" s="35" t="s">
        <v>127</v>
      </c>
      <c r="B102" s="33">
        <v>10</v>
      </c>
      <c r="C102" s="41"/>
      <c r="D102" s="33">
        <v>3</v>
      </c>
      <c r="E102" s="9">
        <v>3</v>
      </c>
    </row>
    <row r="103" spans="1:5" ht="21">
      <c r="A103" s="35" t="s">
        <v>84</v>
      </c>
      <c r="B103" s="33">
        <v>20</v>
      </c>
      <c r="C103" s="41"/>
      <c r="D103" s="33">
        <v>1</v>
      </c>
      <c r="E103" s="9">
        <v>1</v>
      </c>
    </row>
    <row r="104" spans="1:5" ht="21">
      <c r="A104" s="35" t="s">
        <v>157</v>
      </c>
      <c r="B104" s="33">
        <v>10</v>
      </c>
      <c r="C104" s="41"/>
      <c r="D104" s="33">
        <v>4</v>
      </c>
      <c r="E104" s="9">
        <v>4</v>
      </c>
    </row>
    <row r="105" spans="1:5" ht="21">
      <c r="A105" s="35" t="s">
        <v>160</v>
      </c>
      <c r="B105" s="33">
        <v>10</v>
      </c>
      <c r="C105" s="41"/>
      <c r="D105" s="33">
        <v>4</v>
      </c>
      <c r="E105" s="9">
        <v>3</v>
      </c>
    </row>
    <row r="106" spans="1:5" ht="21">
      <c r="A106" s="35" t="s">
        <v>85</v>
      </c>
      <c r="B106" s="33">
        <v>20</v>
      </c>
      <c r="C106" s="41"/>
      <c r="D106" s="33">
        <v>4</v>
      </c>
      <c r="E106" s="9">
        <v>4</v>
      </c>
    </row>
    <row r="107" spans="1:5" ht="21">
      <c r="A107" s="21" t="s">
        <v>86</v>
      </c>
      <c r="B107" s="11"/>
      <c r="C107" s="11"/>
      <c r="D107" s="11"/>
      <c r="E107" s="9"/>
    </row>
    <row r="108" spans="1:5" ht="21">
      <c r="A108" s="12" t="s">
        <v>107</v>
      </c>
      <c r="B108" s="13">
        <v>50</v>
      </c>
      <c r="C108" s="13">
        <v>882</v>
      </c>
      <c r="D108" s="14">
        <v>74</v>
      </c>
      <c r="E108" s="9">
        <v>64</v>
      </c>
    </row>
    <row r="109" spans="1:5" ht="21">
      <c r="A109" s="12" t="s">
        <v>87</v>
      </c>
      <c r="B109" s="13">
        <v>60</v>
      </c>
      <c r="C109" s="13">
        <v>349</v>
      </c>
      <c r="D109" s="14">
        <v>52</v>
      </c>
      <c r="E109" s="9">
        <v>42</v>
      </c>
    </row>
    <row r="110" spans="1:5" ht="21">
      <c r="A110" s="12" t="s">
        <v>88</v>
      </c>
      <c r="B110" s="13">
        <v>120</v>
      </c>
      <c r="C110" s="13">
        <v>3774</v>
      </c>
      <c r="D110" s="14">
        <v>149</v>
      </c>
      <c r="E110" s="9">
        <v>137</v>
      </c>
    </row>
    <row r="111" spans="1:5" ht="21">
      <c r="A111" s="15" t="s">
        <v>89</v>
      </c>
      <c r="B111" s="16">
        <v>60</v>
      </c>
      <c r="C111" s="16">
        <v>369</v>
      </c>
      <c r="D111" s="17">
        <v>62</v>
      </c>
      <c r="E111" s="40">
        <v>54</v>
      </c>
    </row>
    <row r="112" spans="1:5" ht="21">
      <c r="A112" s="35" t="s">
        <v>126</v>
      </c>
      <c r="B112" s="33">
        <v>10</v>
      </c>
      <c r="C112" s="41"/>
      <c r="D112" s="33">
        <v>3</v>
      </c>
      <c r="E112" s="9">
        <v>3</v>
      </c>
    </row>
    <row r="113" spans="1:5" ht="21">
      <c r="A113" s="35" t="s">
        <v>90</v>
      </c>
      <c r="B113" s="33">
        <v>20</v>
      </c>
      <c r="C113" s="41"/>
      <c r="D113" s="33">
        <v>11</v>
      </c>
      <c r="E113" s="9">
        <v>7</v>
      </c>
    </row>
    <row r="114" spans="1:5" ht="21">
      <c r="A114" s="21" t="s">
        <v>91</v>
      </c>
      <c r="B114" s="11"/>
      <c r="C114" s="11"/>
      <c r="D114" s="11"/>
      <c r="E114" s="9"/>
    </row>
    <row r="115" spans="1:5" ht="21">
      <c r="A115" s="12" t="s">
        <v>92</v>
      </c>
      <c r="B115" s="13">
        <v>40</v>
      </c>
      <c r="C115" s="13">
        <v>160</v>
      </c>
      <c r="D115" s="14">
        <v>13</v>
      </c>
      <c r="E115" s="9">
        <v>13</v>
      </c>
    </row>
    <row r="116" spans="1:5" ht="21">
      <c r="A116" s="12" t="s">
        <v>93</v>
      </c>
      <c r="B116" s="13">
        <v>60</v>
      </c>
      <c r="C116" s="13">
        <v>228</v>
      </c>
      <c r="D116" s="14">
        <v>29</v>
      </c>
      <c r="E116" s="9">
        <v>26</v>
      </c>
    </row>
    <row r="117" spans="1:5" ht="21">
      <c r="A117" s="15" t="s">
        <v>94</v>
      </c>
      <c r="B117" s="16">
        <v>40</v>
      </c>
      <c r="C117" s="16">
        <v>387</v>
      </c>
      <c r="D117" s="17">
        <v>28</v>
      </c>
      <c r="E117" s="40">
        <v>23</v>
      </c>
    </row>
    <row r="118" spans="1:5" ht="21">
      <c r="A118" s="35" t="s">
        <v>102</v>
      </c>
      <c r="B118" s="33">
        <v>40</v>
      </c>
      <c r="C118" s="33">
        <v>96</v>
      </c>
      <c r="D118" s="33">
        <v>13</v>
      </c>
      <c r="E118" s="9">
        <v>11</v>
      </c>
    </row>
    <row r="119" spans="1:5" ht="38.25">
      <c r="A119" s="35" t="s">
        <v>158</v>
      </c>
      <c r="B119" s="33">
        <v>10</v>
      </c>
      <c r="C119" s="41"/>
      <c r="D119" s="33">
        <v>1</v>
      </c>
      <c r="E119" s="9">
        <v>1</v>
      </c>
    </row>
    <row r="120" spans="1:5" ht="38.25">
      <c r="A120" s="35" t="s">
        <v>159</v>
      </c>
      <c r="B120" s="33">
        <v>10</v>
      </c>
      <c r="C120" s="41"/>
      <c r="D120" s="33">
        <v>3</v>
      </c>
      <c r="E120" s="9">
        <v>3</v>
      </c>
    </row>
    <row r="121" spans="1:5" ht="21">
      <c r="A121" s="48" t="s">
        <v>143</v>
      </c>
      <c r="B121" s="214"/>
      <c r="C121" s="215"/>
      <c r="D121" s="215"/>
      <c r="E121" s="216"/>
    </row>
    <row r="122" spans="1:5" ht="21">
      <c r="A122" s="9" t="s">
        <v>152</v>
      </c>
      <c r="B122" s="9">
        <v>10</v>
      </c>
      <c r="C122" s="47"/>
      <c r="D122" s="9">
        <v>8</v>
      </c>
      <c r="E122" s="9">
        <v>6</v>
      </c>
    </row>
    <row r="123" spans="1:5" ht="21">
      <c r="A123" s="9" t="s">
        <v>153</v>
      </c>
      <c r="B123" s="9">
        <v>15</v>
      </c>
      <c r="C123" s="47"/>
      <c r="D123" s="9">
        <v>1</v>
      </c>
      <c r="E123" s="9">
        <v>1</v>
      </c>
    </row>
  </sheetData>
  <sheetProtection/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r:id="rId1"/>
  <headerFooter>
    <oddHeader>&amp;R&amp;"TH SarabunPSK,ธรรมดา"&amp;14&amp;P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8"/>
  <sheetViews>
    <sheetView zoomScale="130" zoomScaleNormal="130" workbookViewId="0" topLeftCell="A19">
      <selection activeCell="A53" sqref="A53:A55"/>
    </sheetView>
  </sheetViews>
  <sheetFormatPr defaultColWidth="9.140625" defaultRowHeight="15"/>
  <cols>
    <col min="1" max="1" width="35.57421875" style="52" customWidth="1"/>
    <col min="2" max="2" width="12.7109375" style="52" customWidth="1"/>
    <col min="3" max="3" width="12.7109375" style="53" customWidth="1"/>
    <col min="4" max="4" width="15.140625" style="52" customWidth="1"/>
    <col min="5" max="9" width="12.7109375" style="52" customWidth="1"/>
    <col min="10" max="16384" width="9.00390625" style="52" customWidth="1"/>
  </cols>
  <sheetData>
    <row r="1" ht="19.5">
      <c r="A1" s="51" t="s">
        <v>0</v>
      </c>
    </row>
    <row r="2" ht="19.5">
      <c r="A2" s="51"/>
    </row>
    <row r="3" spans="1:5" s="56" customFormat="1" ht="19.5">
      <c r="A3" s="54" t="s">
        <v>169</v>
      </c>
      <c r="B3" s="55"/>
      <c r="C3" s="55"/>
      <c r="D3" s="55"/>
      <c r="E3" s="55"/>
    </row>
    <row r="4" spans="1:5" s="56" customFormat="1" ht="19.5">
      <c r="A4" s="57"/>
      <c r="B4" s="57"/>
      <c r="C4" s="57"/>
      <c r="D4" s="58" t="s">
        <v>168</v>
      </c>
      <c r="E4" s="57"/>
    </row>
    <row r="5" spans="1:5" s="51" customFormat="1" ht="58.5">
      <c r="A5" s="59" t="s">
        <v>5</v>
      </c>
      <c r="B5" s="59" t="s">
        <v>4</v>
      </c>
      <c r="C5" s="60" t="s">
        <v>1</v>
      </c>
      <c r="D5" s="59" t="s">
        <v>2</v>
      </c>
      <c r="E5" s="59" t="s">
        <v>3</v>
      </c>
    </row>
    <row r="6" spans="1:5" s="51" customFormat="1" ht="19.5">
      <c r="A6" s="122" t="s">
        <v>8</v>
      </c>
      <c r="B6" s="217"/>
      <c r="C6" s="218"/>
      <c r="D6" s="218"/>
      <c r="E6" s="219"/>
    </row>
    <row r="7" spans="1:5" s="51" customFormat="1" ht="19.5">
      <c r="A7" s="123" t="s">
        <v>9</v>
      </c>
      <c r="B7" s="124"/>
      <c r="C7" s="63"/>
      <c r="D7" s="63"/>
      <c r="E7" s="125"/>
    </row>
    <row r="8" spans="1:5" ht="19.5">
      <c r="A8" s="126" t="s">
        <v>10</v>
      </c>
      <c r="B8" s="127">
        <v>40</v>
      </c>
      <c r="C8" s="127">
        <v>1378</v>
      </c>
      <c r="D8" s="128">
        <v>58</v>
      </c>
      <c r="E8" s="129">
        <v>52</v>
      </c>
    </row>
    <row r="9" spans="1:5" ht="19.5">
      <c r="A9" s="126" t="s">
        <v>11</v>
      </c>
      <c r="B9" s="130">
        <v>30</v>
      </c>
      <c r="C9" s="130">
        <v>2023</v>
      </c>
      <c r="D9" s="131">
        <v>29</v>
      </c>
      <c r="E9" s="129">
        <v>26</v>
      </c>
    </row>
    <row r="10" spans="1:5" ht="19.5">
      <c r="A10" s="126" t="s">
        <v>12</v>
      </c>
      <c r="B10" s="130">
        <v>30</v>
      </c>
      <c r="C10" s="130">
        <v>1806</v>
      </c>
      <c r="D10" s="131">
        <v>32</v>
      </c>
      <c r="E10" s="132">
        <v>29</v>
      </c>
    </row>
    <row r="11" spans="1:5" ht="19.5">
      <c r="A11" s="126" t="s">
        <v>13</v>
      </c>
      <c r="B11" s="130">
        <v>30</v>
      </c>
      <c r="C11" s="130">
        <v>1149</v>
      </c>
      <c r="D11" s="131">
        <v>52</v>
      </c>
      <c r="E11" s="132">
        <v>44</v>
      </c>
    </row>
    <row r="12" spans="1:5" ht="19.5">
      <c r="A12" s="126" t="s">
        <v>14</v>
      </c>
      <c r="B12" s="130">
        <v>30</v>
      </c>
      <c r="C12" s="130">
        <v>1724</v>
      </c>
      <c r="D12" s="131">
        <v>29</v>
      </c>
      <c r="E12" s="132">
        <v>26</v>
      </c>
    </row>
    <row r="13" spans="1:5" ht="19.5">
      <c r="A13" s="126" t="s">
        <v>15</v>
      </c>
      <c r="B13" s="130">
        <v>30</v>
      </c>
      <c r="C13" s="130">
        <v>3863</v>
      </c>
      <c r="D13" s="131">
        <v>34</v>
      </c>
      <c r="E13" s="132">
        <v>33</v>
      </c>
    </row>
    <row r="14" spans="1:5" ht="19.5">
      <c r="A14" s="126" t="s">
        <v>16</v>
      </c>
      <c r="B14" s="130">
        <v>30</v>
      </c>
      <c r="C14" s="130">
        <v>2571</v>
      </c>
      <c r="D14" s="131">
        <v>32</v>
      </c>
      <c r="E14" s="132">
        <v>32</v>
      </c>
    </row>
    <row r="15" spans="1:5" ht="19.5">
      <c r="A15" s="126" t="s">
        <v>17</v>
      </c>
      <c r="B15" s="130">
        <v>30</v>
      </c>
      <c r="C15" s="130">
        <v>1051</v>
      </c>
      <c r="D15" s="131">
        <v>32</v>
      </c>
      <c r="E15" s="132">
        <v>26</v>
      </c>
    </row>
    <row r="16" spans="1:5" ht="19.5">
      <c r="A16" s="126" t="s">
        <v>18</v>
      </c>
      <c r="B16" s="130">
        <v>30</v>
      </c>
      <c r="C16" s="130">
        <v>1525</v>
      </c>
      <c r="D16" s="131">
        <v>31</v>
      </c>
      <c r="E16" s="132">
        <v>29</v>
      </c>
    </row>
    <row r="17" spans="1:5" ht="19.5">
      <c r="A17" s="126" t="s">
        <v>19</v>
      </c>
      <c r="B17" s="130">
        <v>30</v>
      </c>
      <c r="C17" s="130">
        <v>758</v>
      </c>
      <c r="D17" s="131">
        <v>29</v>
      </c>
      <c r="E17" s="132">
        <v>29</v>
      </c>
    </row>
    <row r="18" spans="1:5" ht="19.5">
      <c r="A18" s="126" t="s">
        <v>20</v>
      </c>
      <c r="B18" s="130">
        <v>30</v>
      </c>
      <c r="C18" s="130">
        <v>4841</v>
      </c>
      <c r="D18" s="131">
        <v>28</v>
      </c>
      <c r="E18" s="132">
        <v>27</v>
      </c>
    </row>
    <row r="19" spans="1:5" ht="19.5">
      <c r="A19" s="126" t="s">
        <v>170</v>
      </c>
      <c r="B19" s="130">
        <v>30</v>
      </c>
      <c r="C19" s="130">
        <v>88</v>
      </c>
      <c r="D19" s="131">
        <v>26</v>
      </c>
      <c r="E19" s="132">
        <v>23</v>
      </c>
    </row>
    <row r="20" spans="1:5" ht="19.5">
      <c r="A20" s="126" t="s">
        <v>21</v>
      </c>
      <c r="B20" s="130">
        <v>10</v>
      </c>
      <c r="C20" s="130">
        <v>10</v>
      </c>
      <c r="D20" s="131">
        <v>7</v>
      </c>
      <c r="E20" s="132">
        <v>5</v>
      </c>
    </row>
    <row r="21" spans="1:5" ht="19.5">
      <c r="A21" s="126" t="s">
        <v>22</v>
      </c>
      <c r="B21" s="130">
        <v>90</v>
      </c>
      <c r="C21" s="130">
        <v>159</v>
      </c>
      <c r="D21" s="131">
        <v>112</v>
      </c>
      <c r="E21" s="132">
        <v>106</v>
      </c>
    </row>
    <row r="22" spans="1:5" ht="19.5">
      <c r="A22" s="126" t="s">
        <v>23</v>
      </c>
      <c r="B22" s="130">
        <v>10</v>
      </c>
      <c r="C22" s="130">
        <v>2</v>
      </c>
      <c r="D22" s="131">
        <v>1</v>
      </c>
      <c r="E22" s="129">
        <v>1</v>
      </c>
    </row>
    <row r="23" spans="1:5" ht="19.5">
      <c r="A23" s="126" t="s">
        <v>24</v>
      </c>
      <c r="B23" s="130">
        <v>30</v>
      </c>
      <c r="C23" s="130">
        <v>10</v>
      </c>
      <c r="D23" s="133">
        <v>6</v>
      </c>
      <c r="E23" s="129">
        <v>5</v>
      </c>
    </row>
    <row r="24" spans="1:5" ht="39">
      <c r="A24" s="126" t="s">
        <v>142</v>
      </c>
      <c r="B24" s="130">
        <v>10</v>
      </c>
      <c r="C24" s="130">
        <v>2</v>
      </c>
      <c r="D24" s="133">
        <v>2</v>
      </c>
      <c r="E24" s="129">
        <v>2</v>
      </c>
    </row>
    <row r="25" spans="1:5" ht="39">
      <c r="A25" s="126" t="s">
        <v>25</v>
      </c>
      <c r="B25" s="130">
        <v>15</v>
      </c>
      <c r="C25" s="130">
        <v>7</v>
      </c>
      <c r="D25" s="133">
        <v>7</v>
      </c>
      <c r="E25" s="129">
        <v>7</v>
      </c>
    </row>
    <row r="26" spans="1:5" ht="19.5">
      <c r="A26" s="126" t="s">
        <v>26</v>
      </c>
      <c r="B26" s="130">
        <v>10</v>
      </c>
      <c r="C26" s="130">
        <v>6</v>
      </c>
      <c r="D26" s="133">
        <v>4</v>
      </c>
      <c r="E26" s="129">
        <v>3</v>
      </c>
    </row>
    <row r="27" spans="1:5" ht="19.5">
      <c r="A27" s="126" t="s">
        <v>27</v>
      </c>
      <c r="B27" s="130">
        <v>10</v>
      </c>
      <c r="C27" s="130">
        <v>8</v>
      </c>
      <c r="D27" s="133">
        <v>5</v>
      </c>
      <c r="E27" s="129">
        <v>4</v>
      </c>
    </row>
    <row r="28" spans="1:5" ht="19.5">
      <c r="A28" s="126" t="s">
        <v>28</v>
      </c>
      <c r="B28" s="130">
        <v>10</v>
      </c>
      <c r="C28" s="130">
        <v>3</v>
      </c>
      <c r="D28" s="133">
        <v>2</v>
      </c>
      <c r="E28" s="129">
        <v>2</v>
      </c>
    </row>
    <row r="29" spans="1:5" ht="19.5">
      <c r="A29" s="126" t="s">
        <v>29</v>
      </c>
      <c r="B29" s="130">
        <v>40</v>
      </c>
      <c r="C29" s="130">
        <v>17</v>
      </c>
      <c r="D29" s="133">
        <v>16</v>
      </c>
      <c r="E29" s="129">
        <v>14</v>
      </c>
    </row>
    <row r="30" spans="1:5" ht="19.5">
      <c r="A30" s="126" t="s">
        <v>30</v>
      </c>
      <c r="B30" s="130">
        <v>10</v>
      </c>
      <c r="C30" s="130">
        <v>1</v>
      </c>
      <c r="D30" s="133">
        <v>1</v>
      </c>
      <c r="E30" s="129">
        <v>1</v>
      </c>
    </row>
    <row r="31" spans="1:5" ht="19.5">
      <c r="A31" s="126" t="s">
        <v>104</v>
      </c>
      <c r="B31" s="130">
        <v>20</v>
      </c>
      <c r="C31" s="130">
        <v>4</v>
      </c>
      <c r="D31" s="133">
        <v>4</v>
      </c>
      <c r="E31" s="129">
        <v>4</v>
      </c>
    </row>
    <row r="32" spans="1:5" ht="19.5">
      <c r="A32" s="126" t="s">
        <v>31</v>
      </c>
      <c r="B32" s="130">
        <v>20</v>
      </c>
      <c r="C32" s="130">
        <v>12</v>
      </c>
      <c r="D32" s="133">
        <v>10</v>
      </c>
      <c r="E32" s="129">
        <v>10</v>
      </c>
    </row>
    <row r="33" spans="1:5" ht="19.5">
      <c r="A33" s="134" t="s">
        <v>32</v>
      </c>
      <c r="B33" s="130">
        <v>10</v>
      </c>
      <c r="C33" s="130">
        <v>11</v>
      </c>
      <c r="D33" s="133">
        <v>8</v>
      </c>
      <c r="E33" s="129">
        <v>5</v>
      </c>
    </row>
    <row r="34" spans="1:5" ht="19.5">
      <c r="A34" s="134" t="s">
        <v>95</v>
      </c>
      <c r="B34" s="135">
        <v>40</v>
      </c>
      <c r="C34" s="135">
        <v>38</v>
      </c>
      <c r="D34" s="136">
        <v>27</v>
      </c>
      <c r="E34" s="137">
        <v>20</v>
      </c>
    </row>
    <row r="35" spans="1:5" ht="19.5">
      <c r="A35" s="138" t="s">
        <v>129</v>
      </c>
      <c r="B35" s="135">
        <v>10</v>
      </c>
      <c r="C35" s="135">
        <v>4</v>
      </c>
      <c r="D35" s="136">
        <v>4</v>
      </c>
      <c r="E35" s="137">
        <v>4</v>
      </c>
    </row>
    <row r="36" spans="1:5" ht="19.5">
      <c r="A36" s="139" t="s">
        <v>130</v>
      </c>
      <c r="B36" s="132">
        <v>30</v>
      </c>
      <c r="C36" s="132">
        <v>3</v>
      </c>
      <c r="D36" s="140">
        <v>2</v>
      </c>
      <c r="E36" s="129">
        <v>1</v>
      </c>
    </row>
    <row r="37" spans="1:5" ht="39">
      <c r="A37" s="139" t="s">
        <v>161</v>
      </c>
      <c r="B37" s="132">
        <v>40</v>
      </c>
      <c r="C37" s="141"/>
      <c r="D37" s="140">
        <v>20</v>
      </c>
      <c r="E37" s="129">
        <v>17</v>
      </c>
    </row>
    <row r="38" spans="1:5" ht="39">
      <c r="A38" s="139" t="s">
        <v>162</v>
      </c>
      <c r="B38" s="132">
        <v>40</v>
      </c>
      <c r="C38" s="141"/>
      <c r="D38" s="140">
        <v>0</v>
      </c>
      <c r="E38" s="129">
        <v>0</v>
      </c>
    </row>
    <row r="39" spans="1:5" ht="19.5">
      <c r="A39" s="139" t="s">
        <v>148</v>
      </c>
      <c r="B39" s="132">
        <v>35</v>
      </c>
      <c r="C39" s="141"/>
      <c r="D39" s="140">
        <v>25</v>
      </c>
      <c r="E39" s="129">
        <v>24</v>
      </c>
    </row>
    <row r="40" spans="1:5" ht="19.5">
      <c r="A40" s="85" t="s">
        <v>33</v>
      </c>
      <c r="B40" s="86"/>
      <c r="C40" s="86"/>
      <c r="D40" s="87"/>
      <c r="E40" s="129"/>
    </row>
    <row r="41" spans="1:5" ht="19.5">
      <c r="A41" s="126" t="s">
        <v>115</v>
      </c>
      <c r="B41" s="130">
        <v>80</v>
      </c>
      <c r="C41" s="130">
        <v>92</v>
      </c>
      <c r="D41" s="133">
        <v>43</v>
      </c>
      <c r="E41" s="129">
        <v>38</v>
      </c>
    </row>
    <row r="42" spans="1:5" ht="19.5">
      <c r="A42" s="126" t="s">
        <v>34</v>
      </c>
      <c r="B42" s="130">
        <v>60</v>
      </c>
      <c r="C42" s="130">
        <v>575</v>
      </c>
      <c r="D42" s="133">
        <v>57</v>
      </c>
      <c r="E42" s="129">
        <v>53</v>
      </c>
    </row>
    <row r="43" spans="1:5" ht="19.5">
      <c r="A43" s="126" t="s">
        <v>35</v>
      </c>
      <c r="B43" s="130">
        <v>60</v>
      </c>
      <c r="C43" s="130">
        <v>505</v>
      </c>
      <c r="D43" s="133">
        <v>49</v>
      </c>
      <c r="E43" s="129">
        <v>46</v>
      </c>
    </row>
    <row r="44" spans="1:5" ht="19.5">
      <c r="A44" s="126" t="s">
        <v>36</v>
      </c>
      <c r="B44" s="130">
        <v>40</v>
      </c>
      <c r="C44" s="130">
        <v>204</v>
      </c>
      <c r="D44" s="133">
        <v>36</v>
      </c>
      <c r="E44" s="129">
        <v>36</v>
      </c>
    </row>
    <row r="45" spans="1:5" ht="19.5">
      <c r="A45" s="126" t="s">
        <v>177</v>
      </c>
      <c r="B45" s="130">
        <v>80</v>
      </c>
      <c r="C45" s="130">
        <v>484</v>
      </c>
      <c r="D45" s="133">
        <v>91</v>
      </c>
      <c r="E45" s="129">
        <v>85</v>
      </c>
    </row>
    <row r="46" spans="1:5" ht="19.5">
      <c r="A46" s="126" t="s">
        <v>96</v>
      </c>
      <c r="B46" s="130">
        <v>80</v>
      </c>
      <c r="C46" s="130">
        <v>132</v>
      </c>
      <c r="D46" s="133">
        <v>49</v>
      </c>
      <c r="E46" s="129">
        <v>49</v>
      </c>
    </row>
    <row r="47" spans="1:5" ht="19.5">
      <c r="A47" s="126" t="s">
        <v>38</v>
      </c>
      <c r="B47" s="130">
        <v>45</v>
      </c>
      <c r="C47" s="130">
        <v>394</v>
      </c>
      <c r="D47" s="133">
        <v>57</v>
      </c>
      <c r="E47" s="129">
        <v>50</v>
      </c>
    </row>
    <row r="48" spans="1:5" ht="19.5">
      <c r="A48" s="126" t="s">
        <v>39</v>
      </c>
      <c r="B48" s="130">
        <v>40</v>
      </c>
      <c r="C48" s="130">
        <v>111</v>
      </c>
      <c r="D48" s="133">
        <v>31</v>
      </c>
      <c r="E48" s="129">
        <v>31</v>
      </c>
    </row>
    <row r="49" spans="1:5" ht="19.5">
      <c r="A49" s="126" t="s">
        <v>40</v>
      </c>
      <c r="B49" s="130">
        <v>80</v>
      </c>
      <c r="C49" s="130">
        <v>992</v>
      </c>
      <c r="D49" s="133">
        <v>104</v>
      </c>
      <c r="E49" s="129">
        <v>95</v>
      </c>
    </row>
    <row r="50" spans="1:5" ht="19.5">
      <c r="A50" s="126" t="s">
        <v>41</v>
      </c>
      <c r="B50" s="130">
        <v>45</v>
      </c>
      <c r="C50" s="130">
        <v>152</v>
      </c>
      <c r="D50" s="133">
        <v>45</v>
      </c>
      <c r="E50" s="129">
        <v>42</v>
      </c>
    </row>
    <row r="51" spans="1:5" ht="19.5">
      <c r="A51" s="126" t="s">
        <v>43</v>
      </c>
      <c r="B51" s="130">
        <v>60</v>
      </c>
      <c r="C51" s="130">
        <v>948</v>
      </c>
      <c r="D51" s="133">
        <v>73</v>
      </c>
      <c r="E51" s="129">
        <v>67</v>
      </c>
    </row>
    <row r="52" spans="1:5" ht="19.5">
      <c r="A52" s="126" t="s">
        <v>97</v>
      </c>
      <c r="B52" s="130">
        <v>35</v>
      </c>
      <c r="C52" s="130">
        <v>99</v>
      </c>
      <c r="D52" s="133">
        <v>41</v>
      </c>
      <c r="E52" s="129">
        <v>39</v>
      </c>
    </row>
    <row r="53" spans="1:5" ht="19.5">
      <c r="A53" s="126" t="s">
        <v>131</v>
      </c>
      <c r="B53" s="130">
        <v>10</v>
      </c>
      <c r="C53" s="130">
        <v>2</v>
      </c>
      <c r="D53" s="133">
        <v>1</v>
      </c>
      <c r="E53" s="129">
        <v>1</v>
      </c>
    </row>
    <row r="54" spans="1:5" ht="19.5">
      <c r="A54" s="126" t="s">
        <v>42</v>
      </c>
      <c r="B54" s="135">
        <v>15</v>
      </c>
      <c r="C54" s="135">
        <v>6</v>
      </c>
      <c r="D54" s="136">
        <v>4</v>
      </c>
      <c r="E54" s="129">
        <v>4</v>
      </c>
    </row>
    <row r="55" spans="1:5" ht="19.5">
      <c r="A55" s="138" t="s">
        <v>132</v>
      </c>
      <c r="B55" s="135">
        <v>10</v>
      </c>
      <c r="C55" s="135">
        <v>3</v>
      </c>
      <c r="D55" s="136">
        <v>2</v>
      </c>
      <c r="E55" s="129">
        <v>2</v>
      </c>
    </row>
    <row r="56" spans="1:5" ht="19.5">
      <c r="A56" s="139" t="s">
        <v>152</v>
      </c>
      <c r="B56" s="132">
        <v>10</v>
      </c>
      <c r="C56" s="132">
        <v>14</v>
      </c>
      <c r="D56" s="140">
        <v>5</v>
      </c>
      <c r="E56" s="129">
        <v>5</v>
      </c>
    </row>
    <row r="57" spans="1:5" ht="19.5">
      <c r="A57" s="139" t="s">
        <v>164</v>
      </c>
      <c r="B57" s="140" t="s">
        <v>178</v>
      </c>
      <c r="C57" s="132" t="s">
        <v>178</v>
      </c>
      <c r="D57" s="140" t="s">
        <v>178</v>
      </c>
      <c r="E57" s="129" t="s">
        <v>178</v>
      </c>
    </row>
    <row r="58" spans="1:5" ht="19.5">
      <c r="A58" s="139" t="s">
        <v>150</v>
      </c>
      <c r="B58" s="132">
        <v>15</v>
      </c>
      <c r="C58" s="132">
        <v>1</v>
      </c>
      <c r="D58" s="140">
        <v>1</v>
      </c>
      <c r="E58" s="129">
        <v>1</v>
      </c>
    </row>
    <row r="59" spans="1:5" ht="19.5">
      <c r="A59" s="139" t="s">
        <v>154</v>
      </c>
      <c r="B59" s="132">
        <v>15</v>
      </c>
      <c r="C59" s="132">
        <v>5</v>
      </c>
      <c r="D59" s="140">
        <v>3</v>
      </c>
      <c r="E59" s="129">
        <v>2</v>
      </c>
    </row>
    <row r="60" spans="1:5" ht="39">
      <c r="A60" s="139" t="s">
        <v>163</v>
      </c>
      <c r="B60" s="132">
        <v>10</v>
      </c>
      <c r="C60" s="132">
        <v>2</v>
      </c>
      <c r="D60" s="140">
        <v>2</v>
      </c>
      <c r="E60" s="129">
        <v>2</v>
      </c>
    </row>
    <row r="61" spans="1:5" ht="39">
      <c r="A61" s="139" t="s">
        <v>171</v>
      </c>
      <c r="B61" s="132">
        <v>10</v>
      </c>
      <c r="C61" s="132">
        <v>1</v>
      </c>
      <c r="D61" s="140">
        <v>1</v>
      </c>
      <c r="E61" s="129">
        <v>1</v>
      </c>
    </row>
    <row r="62" spans="1:5" ht="19.5">
      <c r="A62" s="85" t="s">
        <v>103</v>
      </c>
      <c r="B62" s="86"/>
      <c r="C62" s="86"/>
      <c r="D62" s="87"/>
      <c r="E62" s="129"/>
    </row>
    <row r="63" spans="1:5" ht="19.5">
      <c r="A63" s="126" t="s">
        <v>44</v>
      </c>
      <c r="B63" s="130">
        <v>120</v>
      </c>
      <c r="C63" s="130">
        <v>1075</v>
      </c>
      <c r="D63" s="133">
        <v>110</v>
      </c>
      <c r="E63" s="129">
        <v>100</v>
      </c>
    </row>
    <row r="64" spans="1:5" ht="19.5">
      <c r="A64" s="126" t="s">
        <v>45</v>
      </c>
      <c r="B64" s="130">
        <v>120</v>
      </c>
      <c r="C64" s="130">
        <v>1757</v>
      </c>
      <c r="D64" s="133">
        <v>113</v>
      </c>
      <c r="E64" s="129">
        <v>97</v>
      </c>
    </row>
    <row r="65" spans="1:5" ht="19.5">
      <c r="A65" s="126" t="s">
        <v>172</v>
      </c>
      <c r="B65" s="130">
        <v>120</v>
      </c>
      <c r="C65" s="130">
        <v>529</v>
      </c>
      <c r="D65" s="133">
        <v>121</v>
      </c>
      <c r="E65" s="129">
        <v>111</v>
      </c>
    </row>
    <row r="66" spans="1:5" ht="19.5">
      <c r="A66" s="126" t="s">
        <v>47</v>
      </c>
      <c r="B66" s="130">
        <v>60</v>
      </c>
      <c r="C66" s="130">
        <v>1083</v>
      </c>
      <c r="D66" s="133">
        <v>57</v>
      </c>
      <c r="E66" s="129">
        <v>49</v>
      </c>
    </row>
    <row r="67" spans="1:5" ht="39">
      <c r="A67" s="126" t="s">
        <v>48</v>
      </c>
      <c r="B67" s="130">
        <v>60</v>
      </c>
      <c r="C67" s="130">
        <v>1076</v>
      </c>
      <c r="D67" s="133">
        <v>67</v>
      </c>
      <c r="E67" s="129">
        <v>59</v>
      </c>
    </row>
    <row r="68" spans="1:5" ht="19.5">
      <c r="A68" s="126" t="s">
        <v>49</v>
      </c>
      <c r="B68" s="130">
        <v>60</v>
      </c>
      <c r="C68" s="130">
        <v>173</v>
      </c>
      <c r="D68" s="133">
        <v>79</v>
      </c>
      <c r="E68" s="129">
        <v>70</v>
      </c>
    </row>
    <row r="69" spans="1:5" ht="19.5">
      <c r="A69" s="126" t="s">
        <v>50</v>
      </c>
      <c r="B69" s="130">
        <v>150</v>
      </c>
      <c r="C69" s="130">
        <v>225</v>
      </c>
      <c r="D69" s="133">
        <v>123</v>
      </c>
      <c r="E69" s="129">
        <v>108</v>
      </c>
    </row>
    <row r="70" spans="1:5" ht="19.5">
      <c r="A70" s="126" t="s">
        <v>51</v>
      </c>
      <c r="B70" s="130">
        <v>60</v>
      </c>
      <c r="C70" s="130">
        <v>117</v>
      </c>
      <c r="D70" s="133">
        <v>50</v>
      </c>
      <c r="E70" s="129">
        <v>45</v>
      </c>
    </row>
    <row r="71" spans="1:5" ht="39">
      <c r="A71" s="126" t="s">
        <v>52</v>
      </c>
      <c r="B71" s="130">
        <v>60</v>
      </c>
      <c r="C71" s="130">
        <v>33</v>
      </c>
      <c r="D71" s="133"/>
      <c r="E71" s="129"/>
    </row>
    <row r="72" spans="1:5" ht="39">
      <c r="A72" s="126" t="s">
        <v>54</v>
      </c>
      <c r="B72" s="130">
        <v>60</v>
      </c>
      <c r="C72" s="130">
        <v>36</v>
      </c>
      <c r="D72" s="133">
        <v>13</v>
      </c>
      <c r="E72" s="129">
        <v>10</v>
      </c>
    </row>
    <row r="73" spans="1:5" ht="39">
      <c r="A73" s="126" t="s">
        <v>55</v>
      </c>
      <c r="B73" s="130">
        <v>60</v>
      </c>
      <c r="C73" s="130">
        <v>163</v>
      </c>
      <c r="D73" s="133">
        <v>50</v>
      </c>
      <c r="E73" s="129">
        <v>47</v>
      </c>
    </row>
    <row r="74" spans="1:5" ht="39">
      <c r="A74" s="126" t="s">
        <v>56</v>
      </c>
      <c r="B74" s="130">
        <v>120</v>
      </c>
      <c r="C74" s="130">
        <v>87</v>
      </c>
      <c r="D74" s="133">
        <v>25</v>
      </c>
      <c r="E74" s="129">
        <v>25</v>
      </c>
    </row>
    <row r="75" spans="1:5" ht="19.5">
      <c r="A75" s="126" t="s">
        <v>106</v>
      </c>
      <c r="B75" s="130">
        <v>10</v>
      </c>
      <c r="C75" s="130">
        <v>1</v>
      </c>
      <c r="D75" s="133">
        <v>1</v>
      </c>
      <c r="E75" s="129">
        <v>1</v>
      </c>
    </row>
    <row r="76" spans="1:5" ht="19.5">
      <c r="A76" s="126" t="s">
        <v>137</v>
      </c>
      <c r="B76" s="130">
        <v>10</v>
      </c>
      <c r="C76" s="130">
        <v>24</v>
      </c>
      <c r="D76" s="133">
        <v>16</v>
      </c>
      <c r="E76" s="129">
        <v>15</v>
      </c>
    </row>
    <row r="77" spans="1:5" ht="19.5">
      <c r="A77" s="85" t="s">
        <v>59</v>
      </c>
      <c r="B77" s="130"/>
      <c r="C77" s="130"/>
      <c r="D77" s="133"/>
      <c r="E77" s="129"/>
    </row>
    <row r="78" spans="1:5" ht="19.5">
      <c r="A78" s="126" t="s">
        <v>58</v>
      </c>
      <c r="B78" s="130">
        <v>30</v>
      </c>
      <c r="C78" s="130">
        <v>27</v>
      </c>
      <c r="D78" s="133">
        <v>18</v>
      </c>
      <c r="E78" s="129">
        <v>17</v>
      </c>
    </row>
    <row r="79" spans="1:5" ht="19.5">
      <c r="A79" s="126" t="s">
        <v>105</v>
      </c>
      <c r="B79" s="130">
        <v>50</v>
      </c>
      <c r="C79" s="130">
        <v>121</v>
      </c>
      <c r="D79" s="133">
        <v>37</v>
      </c>
      <c r="E79" s="129">
        <v>32</v>
      </c>
    </row>
    <row r="80" spans="1:5" ht="19.5">
      <c r="A80" s="126" t="s">
        <v>60</v>
      </c>
      <c r="B80" s="130">
        <v>60</v>
      </c>
      <c r="C80" s="130">
        <v>63</v>
      </c>
      <c r="D80" s="133">
        <v>29</v>
      </c>
      <c r="E80" s="129">
        <v>28</v>
      </c>
    </row>
    <row r="81" spans="1:5" ht="19.5">
      <c r="A81" s="126" t="s">
        <v>61</v>
      </c>
      <c r="B81" s="130">
        <v>45</v>
      </c>
      <c r="C81" s="130">
        <v>183</v>
      </c>
      <c r="D81" s="133">
        <v>46</v>
      </c>
      <c r="E81" s="129">
        <v>44</v>
      </c>
    </row>
    <row r="82" spans="1:5" ht="19.5">
      <c r="A82" s="126" t="s">
        <v>98</v>
      </c>
      <c r="B82" s="130">
        <v>45</v>
      </c>
      <c r="C82" s="130">
        <v>64</v>
      </c>
      <c r="D82" s="133">
        <v>34</v>
      </c>
      <c r="E82" s="129">
        <v>34</v>
      </c>
    </row>
    <row r="83" spans="1:5" ht="19.5">
      <c r="A83" s="85" t="s">
        <v>62</v>
      </c>
      <c r="B83" s="130"/>
      <c r="C83" s="130"/>
      <c r="D83" s="133"/>
      <c r="E83" s="129"/>
    </row>
    <row r="84" spans="1:5" ht="19.5">
      <c r="A84" s="126" t="s">
        <v>63</v>
      </c>
      <c r="B84" s="130">
        <v>400</v>
      </c>
      <c r="C84" s="130">
        <v>185</v>
      </c>
      <c r="D84" s="133">
        <v>356</v>
      </c>
      <c r="E84" s="129">
        <v>340</v>
      </c>
    </row>
    <row r="85" spans="1:5" ht="19.5">
      <c r="A85" s="126" t="s">
        <v>101</v>
      </c>
      <c r="B85" s="130"/>
      <c r="C85" s="130">
        <v>245</v>
      </c>
      <c r="D85" s="133"/>
      <c r="E85" s="129"/>
    </row>
    <row r="86" spans="1:5" ht="19.5">
      <c r="A86" s="95" t="s">
        <v>65</v>
      </c>
      <c r="B86" s="142"/>
      <c r="C86" s="142"/>
      <c r="D86" s="143"/>
      <c r="E86" s="144"/>
    </row>
    <row r="87" spans="1:5" ht="19.5">
      <c r="A87" s="85" t="s">
        <v>62</v>
      </c>
      <c r="B87" s="130"/>
      <c r="C87" s="130"/>
      <c r="D87" s="131"/>
      <c r="E87" s="145"/>
    </row>
    <row r="88" spans="1:5" ht="19.5">
      <c r="A88" s="126" t="s">
        <v>66</v>
      </c>
      <c r="B88" s="130">
        <v>120</v>
      </c>
      <c r="C88" s="130">
        <v>560</v>
      </c>
      <c r="D88" s="131">
        <v>129</v>
      </c>
      <c r="E88" s="145">
        <v>122</v>
      </c>
    </row>
    <row r="89" spans="1:5" ht="19.5">
      <c r="A89" s="85" t="s">
        <v>68</v>
      </c>
      <c r="B89" s="145"/>
      <c r="C89" s="145"/>
      <c r="D89" s="146"/>
      <c r="E89" s="145"/>
    </row>
    <row r="90" spans="1:5" ht="19.5">
      <c r="A90" s="126" t="s">
        <v>108</v>
      </c>
      <c r="B90" s="130">
        <v>40</v>
      </c>
      <c r="C90" s="130">
        <v>405</v>
      </c>
      <c r="D90" s="131">
        <v>41</v>
      </c>
      <c r="E90" s="145">
        <v>35</v>
      </c>
    </row>
    <row r="91" spans="1:5" ht="19.5">
      <c r="A91" s="126" t="s">
        <v>109</v>
      </c>
      <c r="B91" s="130">
        <v>60</v>
      </c>
      <c r="C91" s="130">
        <v>187</v>
      </c>
      <c r="D91" s="131">
        <v>27</v>
      </c>
      <c r="E91" s="145">
        <v>23</v>
      </c>
    </row>
    <row r="92" spans="1:5" ht="19.5">
      <c r="A92" s="126" t="s">
        <v>110</v>
      </c>
      <c r="B92" s="130">
        <v>40</v>
      </c>
      <c r="C92" s="130">
        <v>140</v>
      </c>
      <c r="D92" s="131">
        <v>19</v>
      </c>
      <c r="E92" s="145">
        <v>18</v>
      </c>
    </row>
    <row r="93" spans="1:5" ht="19.5">
      <c r="A93" s="126" t="s">
        <v>80</v>
      </c>
      <c r="B93" s="130">
        <v>40</v>
      </c>
      <c r="C93" s="130">
        <v>202</v>
      </c>
      <c r="D93" s="131">
        <v>27</v>
      </c>
      <c r="E93" s="145">
        <v>26</v>
      </c>
    </row>
    <row r="94" spans="1:5" ht="19.5">
      <c r="A94" s="126" t="s">
        <v>111</v>
      </c>
      <c r="B94" s="130">
        <v>60</v>
      </c>
      <c r="C94" s="130">
        <v>415</v>
      </c>
      <c r="D94" s="131">
        <v>50</v>
      </c>
      <c r="E94" s="145">
        <v>49</v>
      </c>
    </row>
    <row r="95" spans="1:5" ht="19.5">
      <c r="A95" s="126" t="s">
        <v>112</v>
      </c>
      <c r="B95" s="130">
        <v>40</v>
      </c>
      <c r="C95" s="130">
        <v>93</v>
      </c>
      <c r="D95" s="131">
        <v>6</v>
      </c>
      <c r="E95" s="145">
        <v>6</v>
      </c>
    </row>
    <row r="96" spans="1:5" ht="19.5">
      <c r="A96" s="126" t="s">
        <v>113</v>
      </c>
      <c r="B96" s="130">
        <v>40</v>
      </c>
      <c r="C96" s="130">
        <v>116</v>
      </c>
      <c r="D96" s="131">
        <v>20</v>
      </c>
      <c r="E96" s="145">
        <v>19</v>
      </c>
    </row>
    <row r="97" spans="1:5" ht="19.5">
      <c r="A97" s="126" t="s">
        <v>114</v>
      </c>
      <c r="B97" s="130">
        <v>40</v>
      </c>
      <c r="C97" s="130">
        <v>105</v>
      </c>
      <c r="D97" s="131">
        <v>11</v>
      </c>
      <c r="E97" s="145">
        <v>10</v>
      </c>
    </row>
    <row r="98" spans="1:5" ht="19.5">
      <c r="A98" s="126" t="s">
        <v>116</v>
      </c>
      <c r="B98" s="130">
        <v>40</v>
      </c>
      <c r="C98" s="130">
        <v>192</v>
      </c>
      <c r="D98" s="131">
        <v>30</v>
      </c>
      <c r="E98" s="145">
        <v>27</v>
      </c>
    </row>
    <row r="99" spans="1:5" ht="19.5">
      <c r="A99" s="126" t="s">
        <v>118</v>
      </c>
      <c r="B99" s="130">
        <v>40</v>
      </c>
      <c r="C99" s="130">
        <v>230</v>
      </c>
      <c r="D99" s="131">
        <v>14</v>
      </c>
      <c r="E99" s="145">
        <v>13</v>
      </c>
    </row>
    <row r="100" spans="1:5" ht="19.5">
      <c r="A100" s="126" t="s">
        <v>120</v>
      </c>
      <c r="B100" s="130">
        <v>60</v>
      </c>
      <c r="C100" s="130">
        <v>493</v>
      </c>
      <c r="D100" s="131">
        <v>43</v>
      </c>
      <c r="E100" s="145">
        <v>37</v>
      </c>
    </row>
    <row r="101" spans="1:5" ht="19.5">
      <c r="A101" s="126" t="s">
        <v>121</v>
      </c>
      <c r="B101" s="130">
        <v>30</v>
      </c>
      <c r="C101" s="130">
        <v>63</v>
      </c>
      <c r="D101" s="131">
        <v>5</v>
      </c>
      <c r="E101" s="145">
        <v>4</v>
      </c>
    </row>
    <row r="102" spans="1:5" ht="19.5">
      <c r="A102" s="126" t="s">
        <v>173</v>
      </c>
      <c r="B102" s="130">
        <v>5</v>
      </c>
      <c r="C102" s="130">
        <v>2</v>
      </c>
      <c r="D102" s="131">
        <v>1</v>
      </c>
      <c r="E102" s="145">
        <v>1</v>
      </c>
    </row>
    <row r="103" spans="1:5" ht="19.5">
      <c r="A103" s="126" t="s">
        <v>174</v>
      </c>
      <c r="B103" s="130">
        <v>10</v>
      </c>
      <c r="C103" s="130">
        <v>3</v>
      </c>
      <c r="D103" s="131">
        <v>2</v>
      </c>
      <c r="E103" s="145">
        <v>2</v>
      </c>
    </row>
    <row r="104" spans="1:5" ht="19.5">
      <c r="A104" s="126" t="s">
        <v>146</v>
      </c>
      <c r="B104" s="130">
        <v>10</v>
      </c>
      <c r="C104" s="130">
        <v>7</v>
      </c>
      <c r="D104" s="131">
        <v>7</v>
      </c>
      <c r="E104" s="145">
        <v>7</v>
      </c>
    </row>
    <row r="105" spans="1:5" ht="19.5">
      <c r="A105" s="126" t="s">
        <v>85</v>
      </c>
      <c r="B105" s="130">
        <v>5</v>
      </c>
      <c r="C105" s="130">
        <v>3</v>
      </c>
      <c r="D105" s="131">
        <v>3</v>
      </c>
      <c r="E105" s="145">
        <v>3</v>
      </c>
    </row>
    <row r="106" spans="1:5" ht="19.5">
      <c r="A106" s="126" t="s">
        <v>144</v>
      </c>
      <c r="B106" s="130">
        <v>5</v>
      </c>
      <c r="C106" s="130">
        <v>1</v>
      </c>
      <c r="D106" s="131">
        <v>1</v>
      </c>
      <c r="E106" s="145">
        <v>1</v>
      </c>
    </row>
    <row r="107" spans="1:5" ht="19.5">
      <c r="A107" s="126" t="s">
        <v>175</v>
      </c>
      <c r="B107" s="130">
        <v>20</v>
      </c>
      <c r="C107" s="130">
        <v>4</v>
      </c>
      <c r="D107" s="131">
        <v>4</v>
      </c>
      <c r="E107" s="145">
        <v>4</v>
      </c>
    </row>
    <row r="108" spans="1:5" ht="19.5">
      <c r="A108" s="126" t="s">
        <v>176</v>
      </c>
      <c r="B108" s="130">
        <v>20</v>
      </c>
      <c r="C108" s="130">
        <v>7</v>
      </c>
      <c r="D108" s="131">
        <v>5</v>
      </c>
      <c r="E108" s="145">
        <v>5</v>
      </c>
    </row>
    <row r="109" spans="1:5" ht="19.5">
      <c r="A109" s="126" t="s">
        <v>167</v>
      </c>
      <c r="B109" s="130">
        <v>5</v>
      </c>
      <c r="C109" s="130">
        <v>7</v>
      </c>
      <c r="D109" s="131">
        <v>6</v>
      </c>
      <c r="E109" s="145">
        <v>6</v>
      </c>
    </row>
    <row r="110" spans="1:5" ht="19.5">
      <c r="A110" s="126" t="s">
        <v>141</v>
      </c>
      <c r="B110" s="130">
        <v>5</v>
      </c>
      <c r="C110" s="130">
        <v>10</v>
      </c>
      <c r="D110" s="131">
        <v>10</v>
      </c>
      <c r="E110" s="145">
        <v>10</v>
      </c>
    </row>
    <row r="111" spans="1:5" ht="19.5">
      <c r="A111" s="147" t="s">
        <v>145</v>
      </c>
      <c r="B111" s="130">
        <v>5</v>
      </c>
      <c r="C111" s="130">
        <v>1</v>
      </c>
      <c r="D111" s="131">
        <v>1</v>
      </c>
      <c r="E111" s="145">
        <v>1</v>
      </c>
    </row>
    <row r="112" spans="1:5" ht="19.5">
      <c r="A112" s="85" t="s">
        <v>86</v>
      </c>
      <c r="B112" s="148"/>
      <c r="C112" s="148"/>
      <c r="D112" s="149"/>
      <c r="E112" s="145"/>
    </row>
    <row r="113" spans="1:5" ht="19.5">
      <c r="A113" s="126" t="s">
        <v>107</v>
      </c>
      <c r="B113" s="130">
        <v>50</v>
      </c>
      <c r="C113" s="130">
        <v>495</v>
      </c>
      <c r="D113" s="131">
        <v>44</v>
      </c>
      <c r="E113" s="145">
        <v>40</v>
      </c>
    </row>
    <row r="114" spans="1:5" ht="19.5">
      <c r="A114" s="126" t="s">
        <v>117</v>
      </c>
      <c r="B114" s="130">
        <v>60</v>
      </c>
      <c r="C114" s="130">
        <v>249</v>
      </c>
      <c r="D114" s="131">
        <v>27</v>
      </c>
      <c r="E114" s="145">
        <v>25</v>
      </c>
    </row>
    <row r="115" spans="1:5" ht="19.5">
      <c r="A115" s="126" t="s">
        <v>122</v>
      </c>
      <c r="B115" s="130">
        <v>80</v>
      </c>
      <c r="C115" s="130">
        <v>1537</v>
      </c>
      <c r="D115" s="131">
        <v>94</v>
      </c>
      <c r="E115" s="145">
        <v>83</v>
      </c>
    </row>
    <row r="116" spans="1:5" ht="19.5">
      <c r="A116" s="126" t="s">
        <v>123</v>
      </c>
      <c r="B116" s="130">
        <v>60</v>
      </c>
      <c r="C116" s="130">
        <v>181</v>
      </c>
      <c r="D116" s="131">
        <v>44</v>
      </c>
      <c r="E116" s="145">
        <v>42</v>
      </c>
    </row>
    <row r="117" spans="1:5" ht="19.5">
      <c r="A117" s="126" t="s">
        <v>126</v>
      </c>
      <c r="B117" s="150" t="s">
        <v>178</v>
      </c>
      <c r="C117" s="130" t="s">
        <v>178</v>
      </c>
      <c r="D117" s="131" t="s">
        <v>178</v>
      </c>
      <c r="E117" s="145" t="s">
        <v>178</v>
      </c>
    </row>
    <row r="118" spans="1:5" ht="19.5">
      <c r="A118" s="126" t="s">
        <v>90</v>
      </c>
      <c r="B118" s="130">
        <v>20</v>
      </c>
      <c r="C118" s="130">
        <v>5</v>
      </c>
      <c r="D118" s="131">
        <v>1</v>
      </c>
      <c r="E118" s="145">
        <v>1</v>
      </c>
    </row>
    <row r="119" spans="1:5" ht="19.5">
      <c r="A119" s="85" t="s">
        <v>91</v>
      </c>
      <c r="B119" s="86"/>
      <c r="C119" s="86"/>
      <c r="D119" s="86"/>
      <c r="E119" s="145"/>
    </row>
    <row r="120" spans="1:5" ht="19.5">
      <c r="A120" s="126" t="s">
        <v>92</v>
      </c>
      <c r="B120" s="130">
        <v>40</v>
      </c>
      <c r="C120" s="130">
        <v>194</v>
      </c>
      <c r="D120" s="131">
        <v>16</v>
      </c>
      <c r="E120" s="145">
        <v>16</v>
      </c>
    </row>
    <row r="121" spans="1:5" ht="19.5">
      <c r="A121" s="126" t="s">
        <v>93</v>
      </c>
      <c r="B121" s="130">
        <v>60</v>
      </c>
      <c r="C121" s="130">
        <v>312</v>
      </c>
      <c r="D121" s="131">
        <v>38</v>
      </c>
      <c r="E121" s="145">
        <v>35</v>
      </c>
    </row>
    <row r="122" spans="1:5" ht="19.5">
      <c r="A122" s="126" t="s">
        <v>119</v>
      </c>
      <c r="B122" s="130">
        <v>40</v>
      </c>
      <c r="C122" s="130">
        <v>377</v>
      </c>
      <c r="D122" s="131">
        <v>25</v>
      </c>
      <c r="E122" s="145">
        <v>24</v>
      </c>
    </row>
    <row r="123" spans="1:5" ht="19.5">
      <c r="A123" s="126" t="s">
        <v>102</v>
      </c>
      <c r="B123" s="130">
        <v>40</v>
      </c>
      <c r="C123" s="130">
        <v>125</v>
      </c>
      <c r="D123" s="131">
        <v>18</v>
      </c>
      <c r="E123" s="145">
        <v>17</v>
      </c>
    </row>
    <row r="124" spans="1:5" ht="23.25" customHeight="1">
      <c r="A124" s="126" t="s">
        <v>124</v>
      </c>
      <c r="B124" s="150" t="s">
        <v>178</v>
      </c>
      <c r="C124" s="130" t="s">
        <v>178</v>
      </c>
      <c r="D124" s="131" t="s">
        <v>178</v>
      </c>
      <c r="E124" s="145" t="s">
        <v>178</v>
      </c>
    </row>
    <row r="125" spans="1:5" ht="39">
      <c r="A125" s="138" t="s">
        <v>125</v>
      </c>
      <c r="B125" s="151" t="s">
        <v>178</v>
      </c>
      <c r="C125" s="135" t="s">
        <v>178</v>
      </c>
      <c r="D125" s="152" t="s">
        <v>178</v>
      </c>
      <c r="E125" s="153" t="s">
        <v>178</v>
      </c>
    </row>
    <row r="126" spans="1:5" ht="19.5">
      <c r="A126" s="154" t="s">
        <v>143</v>
      </c>
      <c r="B126" s="220"/>
      <c r="C126" s="221"/>
      <c r="D126" s="221"/>
      <c r="E126" s="222"/>
    </row>
    <row r="127" spans="1:5" ht="19.5">
      <c r="A127" s="155" t="s">
        <v>153</v>
      </c>
      <c r="B127" s="129" t="s">
        <v>178</v>
      </c>
      <c r="C127" s="156" t="s">
        <v>178</v>
      </c>
      <c r="D127" s="145" t="s">
        <v>178</v>
      </c>
      <c r="E127" s="145" t="s">
        <v>178</v>
      </c>
    </row>
    <row r="128" spans="1:5" ht="19.5">
      <c r="A128" s="155" t="s">
        <v>165</v>
      </c>
      <c r="B128" s="129" t="s">
        <v>178</v>
      </c>
      <c r="C128" s="156" t="s">
        <v>178</v>
      </c>
      <c r="D128" s="145" t="s">
        <v>178</v>
      </c>
      <c r="E128" s="145" t="s">
        <v>178</v>
      </c>
    </row>
  </sheetData>
  <sheetProtection/>
  <mergeCells count="2">
    <mergeCell ref="B6:E6"/>
    <mergeCell ref="B126:E126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  <headerFooter>
    <oddHeader>&amp;R&amp;"TH SarabunPSK,ธรรมดา"&amp;14&amp;P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5"/>
  <sheetViews>
    <sheetView zoomScale="130" zoomScaleNormal="130" workbookViewId="0" topLeftCell="A1">
      <selection activeCell="A6" sqref="A6"/>
    </sheetView>
  </sheetViews>
  <sheetFormatPr defaultColWidth="9.140625" defaultRowHeight="15"/>
  <cols>
    <col min="1" max="1" width="41.140625" style="52" bestFit="1" customWidth="1"/>
    <col min="2" max="2" width="12.7109375" style="52" customWidth="1"/>
    <col min="3" max="3" width="11.57421875" style="53" bestFit="1" customWidth="1"/>
    <col min="4" max="4" width="13.28125" style="52" bestFit="1" customWidth="1"/>
    <col min="5" max="9" width="12.7109375" style="52" customWidth="1"/>
    <col min="10" max="16384" width="9.00390625" style="52" customWidth="1"/>
  </cols>
  <sheetData>
    <row r="1" spans="1:5" ht="19.5">
      <c r="A1" s="120" t="s">
        <v>0</v>
      </c>
      <c r="B1" s="120"/>
      <c r="C1" s="120"/>
      <c r="D1" s="120"/>
      <c r="E1" s="120"/>
    </row>
    <row r="2" ht="19.5">
      <c r="A2" s="51"/>
    </row>
    <row r="3" spans="1:5" s="56" customFormat="1" ht="19.5">
      <c r="A3" s="121" t="s">
        <v>179</v>
      </c>
      <c r="B3" s="121"/>
      <c r="C3" s="121"/>
      <c r="D3" s="121"/>
      <c r="E3" s="121"/>
    </row>
    <row r="4" spans="1:5" s="56" customFormat="1" ht="19.5">
      <c r="A4" s="57"/>
      <c r="B4" s="57"/>
      <c r="C4" s="57"/>
      <c r="D4" s="58" t="s">
        <v>168</v>
      </c>
      <c r="E4" s="57"/>
    </row>
    <row r="5" spans="1:5" s="51" customFormat="1" ht="58.5">
      <c r="A5" s="59" t="s">
        <v>5</v>
      </c>
      <c r="B5" s="59" t="s">
        <v>4</v>
      </c>
      <c r="C5" s="60" t="s">
        <v>1</v>
      </c>
      <c r="D5" s="59" t="s">
        <v>2</v>
      </c>
      <c r="E5" s="59" t="s">
        <v>3</v>
      </c>
    </row>
    <row r="6" spans="1:5" s="51" customFormat="1" ht="19.5">
      <c r="A6" s="61" t="s">
        <v>8</v>
      </c>
      <c r="B6" s="223"/>
      <c r="C6" s="224"/>
      <c r="D6" s="224"/>
      <c r="E6" s="225"/>
    </row>
    <row r="7" spans="1:5" s="51" customFormat="1" ht="19.5">
      <c r="A7" s="62" t="s">
        <v>9</v>
      </c>
      <c r="B7" s="63"/>
      <c r="C7" s="63"/>
      <c r="D7" s="63"/>
      <c r="E7" s="64"/>
    </row>
    <row r="8" spans="1:5" ht="19.5">
      <c r="A8" s="65" t="s">
        <v>180</v>
      </c>
      <c r="B8" s="66">
        <v>60</v>
      </c>
      <c r="C8" s="67">
        <f>568+253+5+28+44+6+49+9</f>
        <v>962</v>
      </c>
      <c r="D8" s="67">
        <v>74</v>
      </c>
      <c r="E8" s="67">
        <v>72</v>
      </c>
    </row>
    <row r="9" spans="1:5" ht="19.5">
      <c r="A9" s="68" t="s">
        <v>181</v>
      </c>
      <c r="B9" s="69">
        <v>60</v>
      </c>
      <c r="C9" s="70">
        <f>304+12+10+16+5+10+35+41</f>
        <v>433</v>
      </c>
      <c r="D9" s="70">
        <f>5+5+5+3+26+23+10</f>
        <v>77</v>
      </c>
      <c r="E9" s="70">
        <v>73</v>
      </c>
    </row>
    <row r="10" spans="1:5" ht="19.5">
      <c r="A10" s="71" t="s">
        <v>182</v>
      </c>
      <c r="B10" s="72">
        <v>30</v>
      </c>
      <c r="C10" s="73">
        <f>2242+1124+57+25+6+443+5</f>
        <v>3902</v>
      </c>
      <c r="D10" s="73">
        <v>28</v>
      </c>
      <c r="E10" s="73">
        <v>27</v>
      </c>
    </row>
    <row r="11" spans="1:5" ht="19.5">
      <c r="A11" s="71" t="s">
        <v>183</v>
      </c>
      <c r="B11" s="72">
        <v>50</v>
      </c>
      <c r="C11" s="73">
        <f>1159+690+120+106+9+2+8</f>
        <v>2094</v>
      </c>
      <c r="D11" s="73">
        <f>37+3+3+2+7</f>
        <v>52</v>
      </c>
      <c r="E11" s="73">
        <v>49</v>
      </c>
    </row>
    <row r="12" spans="1:5" ht="19.5">
      <c r="A12" s="71" t="s">
        <v>184</v>
      </c>
      <c r="B12" s="72">
        <v>50</v>
      </c>
      <c r="C12" s="73">
        <f>750+284+58+1+15</f>
        <v>1108</v>
      </c>
      <c r="D12" s="73">
        <f>31+2+18</f>
        <v>51</v>
      </c>
      <c r="E12" s="73">
        <v>47</v>
      </c>
    </row>
    <row r="13" spans="1:5" ht="19.5">
      <c r="A13" s="71" t="s">
        <v>185</v>
      </c>
      <c r="B13" s="72">
        <v>50</v>
      </c>
      <c r="C13" s="73">
        <f>957+627+104+6+15</f>
        <v>1709</v>
      </c>
      <c r="D13" s="73">
        <f>34+2+13</f>
        <v>49</v>
      </c>
      <c r="E13" s="73">
        <v>49</v>
      </c>
    </row>
    <row r="14" spans="1:5" ht="19.5">
      <c r="A14" s="68" t="s">
        <v>186</v>
      </c>
      <c r="B14" s="69">
        <v>30</v>
      </c>
      <c r="C14" s="70">
        <f>451+178+3+169+8</f>
        <v>809</v>
      </c>
      <c r="D14" s="70">
        <f>9+3+11+8</f>
        <v>31</v>
      </c>
      <c r="E14" s="70">
        <v>31</v>
      </c>
    </row>
    <row r="15" spans="1:5" ht="19.5">
      <c r="A15" s="71" t="s">
        <v>187</v>
      </c>
      <c r="B15" s="72">
        <v>50</v>
      </c>
      <c r="C15" s="73">
        <f>578+252+27+4+3+22</f>
        <v>886</v>
      </c>
      <c r="D15" s="73">
        <v>52</v>
      </c>
      <c r="E15" s="73">
        <v>49</v>
      </c>
    </row>
    <row r="16" spans="1:5" ht="19.5">
      <c r="A16" s="71" t="s">
        <v>188</v>
      </c>
      <c r="B16" s="72">
        <v>30</v>
      </c>
      <c r="C16" s="73">
        <f>1811+1118+320+13+101+3+12</f>
        <v>3378</v>
      </c>
      <c r="D16" s="73">
        <f>3+1+2+14+13</f>
        <v>33</v>
      </c>
      <c r="E16" s="73">
        <v>33</v>
      </c>
    </row>
    <row r="17" spans="1:5" ht="19.5">
      <c r="A17" s="71" t="s">
        <v>189</v>
      </c>
      <c r="B17" s="72">
        <v>30</v>
      </c>
      <c r="C17" s="73">
        <f>1148+831+72+11+59+12</f>
        <v>2133</v>
      </c>
      <c r="D17" s="73">
        <v>34</v>
      </c>
      <c r="E17" s="73">
        <v>33</v>
      </c>
    </row>
    <row r="18" spans="1:5" ht="19.5">
      <c r="A18" s="71" t="s">
        <v>190</v>
      </c>
      <c r="B18" s="72">
        <v>30</v>
      </c>
      <c r="C18" s="73">
        <f>94+18+18+8</f>
        <v>138</v>
      </c>
      <c r="D18" s="73">
        <f>4+9+10+8</f>
        <v>31</v>
      </c>
      <c r="E18" s="73">
        <v>31</v>
      </c>
    </row>
    <row r="19" spans="1:5" ht="19.5">
      <c r="A19" s="71" t="s">
        <v>191</v>
      </c>
      <c r="B19" s="72">
        <v>30</v>
      </c>
      <c r="C19" s="73">
        <f>2248+1261+167+66+45+3+13</f>
        <v>3803</v>
      </c>
      <c r="D19" s="73">
        <f>14+4+13</f>
        <v>31</v>
      </c>
      <c r="E19" s="73">
        <v>30</v>
      </c>
    </row>
    <row r="20" spans="1:5" ht="19.5">
      <c r="A20" s="74" t="s">
        <v>197</v>
      </c>
      <c r="B20" s="75">
        <v>30</v>
      </c>
      <c r="C20" s="75">
        <v>40</v>
      </c>
      <c r="D20" s="75">
        <v>27</v>
      </c>
      <c r="E20" s="75">
        <v>26</v>
      </c>
    </row>
    <row r="21" spans="1:5" ht="19.5">
      <c r="A21" s="76" t="s">
        <v>21</v>
      </c>
      <c r="B21" s="77">
        <v>5</v>
      </c>
      <c r="C21" s="78">
        <v>6</v>
      </c>
      <c r="D21" s="79">
        <v>2</v>
      </c>
      <c r="E21" s="80">
        <v>2</v>
      </c>
    </row>
    <row r="22" spans="1:5" ht="19.5">
      <c r="A22" s="76" t="s">
        <v>22</v>
      </c>
      <c r="B22" s="77">
        <v>30</v>
      </c>
      <c r="C22" s="78">
        <v>60</v>
      </c>
      <c r="D22" s="79">
        <v>41</v>
      </c>
      <c r="E22" s="80">
        <v>36</v>
      </c>
    </row>
    <row r="23" spans="1:5" ht="19.5">
      <c r="A23" s="76" t="s">
        <v>24</v>
      </c>
      <c r="B23" s="77">
        <v>40</v>
      </c>
      <c r="C23" s="78">
        <v>12</v>
      </c>
      <c r="D23" s="79">
        <v>12</v>
      </c>
      <c r="E23" s="80">
        <v>12</v>
      </c>
    </row>
    <row r="24" spans="1:5" ht="19.5">
      <c r="A24" s="76" t="s">
        <v>192</v>
      </c>
      <c r="B24" s="77">
        <v>10</v>
      </c>
      <c r="C24" s="78">
        <v>1</v>
      </c>
      <c r="D24" s="79">
        <v>1</v>
      </c>
      <c r="E24" s="80">
        <v>1</v>
      </c>
    </row>
    <row r="25" spans="1:5" ht="19.5">
      <c r="A25" s="76" t="s">
        <v>193</v>
      </c>
      <c r="B25" s="77">
        <v>10</v>
      </c>
      <c r="C25" s="78">
        <v>1</v>
      </c>
      <c r="D25" s="79">
        <v>1</v>
      </c>
      <c r="E25" s="80">
        <v>1</v>
      </c>
    </row>
    <row r="26" spans="1:5" ht="19.5">
      <c r="A26" s="76" t="s">
        <v>194</v>
      </c>
      <c r="B26" s="77">
        <v>10</v>
      </c>
      <c r="C26" s="78">
        <v>6</v>
      </c>
      <c r="D26" s="79">
        <v>6</v>
      </c>
      <c r="E26" s="80">
        <v>6</v>
      </c>
    </row>
    <row r="27" spans="1:5" ht="19.5">
      <c r="A27" s="76" t="s">
        <v>195</v>
      </c>
      <c r="B27" s="77">
        <v>15</v>
      </c>
      <c r="C27" s="78">
        <v>13</v>
      </c>
      <c r="D27" s="79">
        <v>13</v>
      </c>
      <c r="E27" s="80">
        <v>13</v>
      </c>
    </row>
    <row r="28" spans="1:5" ht="19.5">
      <c r="A28" s="76" t="s">
        <v>196</v>
      </c>
      <c r="B28" s="77">
        <v>25</v>
      </c>
      <c r="C28" s="78">
        <v>15</v>
      </c>
      <c r="D28" s="79">
        <v>7</v>
      </c>
      <c r="E28" s="80">
        <v>13</v>
      </c>
    </row>
    <row r="29" spans="1:5" ht="19.5">
      <c r="A29" s="50" t="s">
        <v>198</v>
      </c>
      <c r="B29" s="81">
        <v>5</v>
      </c>
      <c r="C29" s="82">
        <v>11</v>
      </c>
      <c r="D29" s="83">
        <v>5</v>
      </c>
      <c r="E29" s="84">
        <v>5</v>
      </c>
    </row>
    <row r="30" spans="1:5" ht="19.5">
      <c r="A30" s="85" t="s">
        <v>33</v>
      </c>
      <c r="B30" s="86"/>
      <c r="C30" s="86"/>
      <c r="D30" s="87"/>
      <c r="E30" s="88"/>
    </row>
    <row r="31" spans="1:5" ht="19.5">
      <c r="A31" s="65" t="s">
        <v>199</v>
      </c>
      <c r="B31" s="66">
        <v>35</v>
      </c>
      <c r="C31" s="67">
        <f>773+16+12+18+26+15</f>
        <v>860</v>
      </c>
      <c r="D31" s="67">
        <f>5+3+11+25+10</f>
        <v>54</v>
      </c>
      <c r="E31" s="67">
        <v>53</v>
      </c>
    </row>
    <row r="32" spans="1:5" ht="19.5">
      <c r="A32" s="71" t="s">
        <v>200</v>
      </c>
      <c r="B32" s="72">
        <v>30</v>
      </c>
      <c r="C32" s="73">
        <f>1236+635+14+8+20+49+21+42+94+6</f>
        <v>2125</v>
      </c>
      <c r="D32" s="73">
        <f>3+5+8+1+4+21+3+1</f>
        <v>46</v>
      </c>
      <c r="E32" s="73">
        <v>44</v>
      </c>
    </row>
    <row r="33" spans="1:5" ht="19.5">
      <c r="A33" s="71" t="s">
        <v>201</v>
      </c>
      <c r="B33" s="72">
        <v>50</v>
      </c>
      <c r="C33" s="73">
        <f>96+47+11+5+17+3</f>
        <v>179</v>
      </c>
      <c r="D33" s="73">
        <v>43</v>
      </c>
      <c r="E33" s="73">
        <v>42</v>
      </c>
    </row>
    <row r="34" spans="1:5" ht="19.5">
      <c r="A34" s="71" t="s">
        <v>202</v>
      </c>
      <c r="B34" s="72">
        <v>60</v>
      </c>
      <c r="C34" s="73">
        <f>586+355+7+2+19+14+5+11+45+25+25</f>
        <v>1094</v>
      </c>
      <c r="D34" s="73">
        <v>79</v>
      </c>
      <c r="E34" s="73">
        <v>78</v>
      </c>
    </row>
    <row r="35" spans="1:5" ht="19.5">
      <c r="A35" s="71" t="s">
        <v>203</v>
      </c>
      <c r="B35" s="72">
        <v>40</v>
      </c>
      <c r="C35" s="73">
        <f>274+38+48+42+10+3</f>
        <v>415</v>
      </c>
      <c r="D35" s="73">
        <v>61</v>
      </c>
      <c r="E35" s="73">
        <v>61</v>
      </c>
    </row>
    <row r="36" spans="1:5" ht="19.5">
      <c r="A36" s="71" t="s">
        <v>204</v>
      </c>
      <c r="B36" s="72">
        <v>45</v>
      </c>
      <c r="C36" s="73">
        <f>252+149+8+13+16+2</f>
        <v>440</v>
      </c>
      <c r="D36" s="73">
        <v>40</v>
      </c>
      <c r="E36" s="73">
        <v>39</v>
      </c>
    </row>
    <row r="37" spans="1:5" ht="19.5">
      <c r="A37" s="71" t="s">
        <v>205</v>
      </c>
      <c r="B37" s="72">
        <v>40</v>
      </c>
      <c r="C37" s="73">
        <f>154+5+16+26+18+3</f>
        <v>222</v>
      </c>
      <c r="D37" s="73">
        <v>62</v>
      </c>
      <c r="E37" s="73">
        <v>61</v>
      </c>
    </row>
    <row r="38" spans="1:5" ht="19.5">
      <c r="A38" s="71" t="s">
        <v>206</v>
      </c>
      <c r="B38" s="72">
        <v>40</v>
      </c>
      <c r="C38" s="73">
        <f>218+156+10+1+18+6+7</f>
        <v>416</v>
      </c>
      <c r="D38" s="73">
        <v>51</v>
      </c>
      <c r="E38" s="73">
        <v>50</v>
      </c>
    </row>
    <row r="39" spans="1:5" ht="19.5">
      <c r="A39" s="71" t="s">
        <v>207</v>
      </c>
      <c r="B39" s="72">
        <v>40</v>
      </c>
      <c r="C39" s="73">
        <f>247+157+7+32+6+15</f>
        <v>464</v>
      </c>
      <c r="D39" s="73">
        <f>4+2+24+4+11</f>
        <v>45</v>
      </c>
      <c r="E39" s="73">
        <v>45</v>
      </c>
    </row>
    <row r="40" spans="1:5" ht="19.5">
      <c r="A40" s="71" t="s">
        <v>208</v>
      </c>
      <c r="B40" s="72">
        <v>80</v>
      </c>
      <c r="C40" s="73">
        <f>127+69+7+1+18+6+17</f>
        <v>245</v>
      </c>
      <c r="D40" s="73">
        <v>67</v>
      </c>
      <c r="E40" s="73">
        <v>67</v>
      </c>
    </row>
    <row r="41" spans="1:5" ht="19.5">
      <c r="A41" s="71" t="s">
        <v>209</v>
      </c>
      <c r="B41" s="72">
        <v>45</v>
      </c>
      <c r="C41" s="73">
        <f>218+9+38+3+7+104+33+8</f>
        <v>420</v>
      </c>
      <c r="D41" s="73">
        <f>4+2+3+1+2+26+13+7</f>
        <v>58</v>
      </c>
      <c r="E41" s="73">
        <v>57</v>
      </c>
    </row>
    <row r="42" spans="1:5" ht="19.5">
      <c r="A42" s="71" t="s">
        <v>210</v>
      </c>
      <c r="B42" s="72">
        <v>40</v>
      </c>
      <c r="C42" s="73">
        <f>51+20+3+8+5+17</f>
        <v>104</v>
      </c>
      <c r="D42" s="73">
        <f>4+2+1+6+4+13</f>
        <v>30</v>
      </c>
      <c r="E42" s="73">
        <v>26</v>
      </c>
    </row>
    <row r="43" spans="1:5" ht="19.5">
      <c r="A43" s="71" t="s">
        <v>211</v>
      </c>
      <c r="B43" s="72">
        <v>90</v>
      </c>
      <c r="C43" s="73">
        <f>830+522+34+10+28+221+105+26</f>
        <v>1776</v>
      </c>
      <c r="D43" s="73">
        <v>105</v>
      </c>
      <c r="E43" s="73">
        <v>103</v>
      </c>
    </row>
    <row r="44" spans="1:5" ht="19.5">
      <c r="A44" s="50" t="s">
        <v>212</v>
      </c>
      <c r="B44" s="81">
        <v>10</v>
      </c>
      <c r="C44" s="82">
        <v>3</v>
      </c>
      <c r="D44" s="83">
        <v>2</v>
      </c>
      <c r="E44" s="84">
        <v>2</v>
      </c>
    </row>
    <row r="45" spans="1:5" ht="19.5">
      <c r="A45" s="85" t="s">
        <v>103</v>
      </c>
      <c r="B45" s="86"/>
      <c r="C45" s="86"/>
      <c r="D45" s="87"/>
      <c r="E45" s="88"/>
    </row>
    <row r="46" spans="1:5" ht="19.5">
      <c r="A46" s="65" t="s">
        <v>213</v>
      </c>
      <c r="B46" s="66">
        <v>100</v>
      </c>
      <c r="C46" s="67">
        <f>1051+650+13+12+6+137+46+35</f>
        <v>1950</v>
      </c>
      <c r="D46" s="67">
        <v>121</v>
      </c>
      <c r="E46" s="67">
        <v>119</v>
      </c>
    </row>
    <row r="47" spans="1:5" ht="19.5">
      <c r="A47" s="71" t="s">
        <v>214</v>
      </c>
      <c r="B47" s="72">
        <v>120</v>
      </c>
      <c r="C47" s="73">
        <f>382+198+8+4+38+7+5+59+19+30</f>
        <v>750</v>
      </c>
      <c r="D47" s="73">
        <v>101</v>
      </c>
      <c r="E47" s="73">
        <v>98</v>
      </c>
    </row>
    <row r="48" spans="1:5" ht="19.5">
      <c r="A48" s="71" t="s">
        <v>215</v>
      </c>
      <c r="B48" s="72">
        <v>60</v>
      </c>
      <c r="C48" s="73">
        <f>406+172+6+4+2+30+28</f>
        <v>648</v>
      </c>
      <c r="D48" s="73">
        <v>56</v>
      </c>
      <c r="E48" s="73">
        <v>53</v>
      </c>
    </row>
    <row r="49" spans="1:5" ht="19.5">
      <c r="A49" s="71" t="s">
        <v>216</v>
      </c>
      <c r="B49" s="72">
        <v>60</v>
      </c>
      <c r="C49" s="73">
        <f>337+185+7+16+9+24</f>
        <v>578</v>
      </c>
      <c r="D49" s="73">
        <v>53</v>
      </c>
      <c r="E49" s="73">
        <v>50</v>
      </c>
    </row>
    <row r="50" spans="1:5" ht="19.5">
      <c r="A50" s="71" t="s">
        <v>217</v>
      </c>
      <c r="B50" s="72">
        <v>120</v>
      </c>
      <c r="C50" s="73">
        <f>472+228+12+16+31+61+7+15+4+19+14+40+2</f>
        <v>921</v>
      </c>
      <c r="D50" s="73">
        <v>101</v>
      </c>
      <c r="E50" s="73">
        <v>98</v>
      </c>
    </row>
    <row r="51" spans="1:5" ht="19.5">
      <c r="A51" s="71" t="s">
        <v>218</v>
      </c>
      <c r="B51" s="72">
        <v>60</v>
      </c>
      <c r="C51" s="73">
        <f>32+83+178</f>
        <v>293</v>
      </c>
      <c r="D51" s="73">
        <f>9+70+15</f>
        <v>94</v>
      </c>
      <c r="E51" s="73">
        <v>83</v>
      </c>
    </row>
    <row r="52" spans="1:5" ht="19.5">
      <c r="A52" s="71" t="s">
        <v>219</v>
      </c>
      <c r="B52" s="72">
        <v>40</v>
      </c>
      <c r="C52" s="73">
        <f>25+65+22+23</f>
        <v>135</v>
      </c>
      <c r="D52" s="73">
        <v>62</v>
      </c>
      <c r="E52" s="73">
        <v>60</v>
      </c>
    </row>
    <row r="53" spans="1:5" ht="19.5">
      <c r="A53" s="71" t="s">
        <v>220</v>
      </c>
      <c r="B53" s="72">
        <v>40</v>
      </c>
      <c r="C53" s="73">
        <f>8+25+65+41</f>
        <v>139</v>
      </c>
      <c r="D53" s="73">
        <f>8+14+23+27</f>
        <v>72</v>
      </c>
      <c r="E53" s="73">
        <v>71</v>
      </c>
    </row>
    <row r="54" spans="1:5" ht="19.5">
      <c r="A54" s="71" t="s">
        <v>221</v>
      </c>
      <c r="B54" s="72">
        <v>40</v>
      </c>
      <c r="C54" s="73">
        <f>4+9+57+31</f>
        <v>101</v>
      </c>
      <c r="D54" s="73">
        <f>4+8+12+25</f>
        <v>49</v>
      </c>
      <c r="E54" s="73">
        <v>45</v>
      </c>
    </row>
    <row r="55" spans="1:5" ht="19.5">
      <c r="A55" s="71" t="s">
        <v>222</v>
      </c>
      <c r="B55" s="72">
        <v>150</v>
      </c>
      <c r="C55" s="73">
        <f>9+122+87+105</f>
        <v>323</v>
      </c>
      <c r="D55" s="73">
        <f>7+65+41+91</f>
        <v>204</v>
      </c>
      <c r="E55" s="73">
        <v>191</v>
      </c>
    </row>
    <row r="56" spans="1:5" ht="19.5">
      <c r="A56" s="71" t="s">
        <v>223</v>
      </c>
      <c r="B56" s="72">
        <v>60</v>
      </c>
      <c r="C56" s="73">
        <f>9+24+12+50+12</f>
        <v>107</v>
      </c>
      <c r="D56" s="73">
        <f>9+13+35+8</f>
        <v>65</v>
      </c>
      <c r="E56" s="73">
        <v>63</v>
      </c>
    </row>
    <row r="57" spans="1:5" ht="19.5">
      <c r="A57" s="71" t="s">
        <v>224</v>
      </c>
      <c r="B57" s="72">
        <v>60</v>
      </c>
      <c r="C57" s="73">
        <f>23+7+9</f>
        <v>39</v>
      </c>
      <c r="D57" s="73">
        <f>7+11</f>
        <v>18</v>
      </c>
      <c r="E57" s="73">
        <v>16</v>
      </c>
    </row>
    <row r="58" spans="1:5" ht="19.5">
      <c r="A58" s="89" t="s">
        <v>225</v>
      </c>
      <c r="B58" s="90">
        <v>60</v>
      </c>
      <c r="C58" s="91">
        <f>20+22+14</f>
        <v>56</v>
      </c>
      <c r="D58" s="91">
        <f>16+13</f>
        <v>29</v>
      </c>
      <c r="E58" s="91">
        <v>27</v>
      </c>
    </row>
    <row r="59" spans="1:5" ht="19.5">
      <c r="A59" s="85" t="s">
        <v>59</v>
      </c>
      <c r="B59" s="92"/>
      <c r="C59" s="92"/>
      <c r="D59" s="93"/>
      <c r="E59" s="88"/>
    </row>
    <row r="60" spans="1:5" ht="19.5">
      <c r="A60" s="65" t="s">
        <v>226</v>
      </c>
      <c r="B60" s="66">
        <v>30</v>
      </c>
      <c r="C60" s="67">
        <f>12+12+4</f>
        <v>28</v>
      </c>
      <c r="D60" s="67">
        <v>11</v>
      </c>
      <c r="E60" s="67">
        <v>9</v>
      </c>
    </row>
    <row r="61" spans="1:5" ht="19.5">
      <c r="A61" s="71" t="s">
        <v>227</v>
      </c>
      <c r="B61" s="72">
        <v>45</v>
      </c>
      <c r="C61" s="73">
        <f>62+60+4+8+5+9</f>
        <v>148</v>
      </c>
      <c r="D61" s="73">
        <f>5+35+5+5</f>
        <v>50</v>
      </c>
      <c r="E61" s="73">
        <v>49</v>
      </c>
    </row>
    <row r="62" spans="1:5" ht="19.5">
      <c r="A62" s="71" t="s">
        <v>228</v>
      </c>
      <c r="B62" s="72">
        <v>45</v>
      </c>
      <c r="C62" s="73">
        <f>29+2+3+19+1+3+1+8</f>
        <v>66</v>
      </c>
      <c r="D62" s="73">
        <v>20</v>
      </c>
      <c r="E62" s="73">
        <v>18</v>
      </c>
    </row>
    <row r="63" spans="1:5" ht="19.5">
      <c r="A63" s="71" t="s">
        <v>229</v>
      </c>
      <c r="B63" s="72">
        <v>40</v>
      </c>
      <c r="C63" s="73">
        <f>39+3+5+41+6+8+5</f>
        <v>107</v>
      </c>
      <c r="D63" s="73">
        <v>42</v>
      </c>
      <c r="E63" s="73">
        <v>40</v>
      </c>
    </row>
    <row r="64" spans="1:5" ht="19.5">
      <c r="A64" s="89" t="s">
        <v>230</v>
      </c>
      <c r="B64" s="90">
        <v>45</v>
      </c>
      <c r="C64" s="91">
        <f>53+29+20+1</f>
        <v>103</v>
      </c>
      <c r="D64" s="91">
        <f>4+18+8+3</f>
        <v>33</v>
      </c>
      <c r="E64" s="91">
        <v>30</v>
      </c>
    </row>
    <row r="65" spans="1:5" ht="19.5">
      <c r="A65" s="85" t="s">
        <v>62</v>
      </c>
      <c r="B65" s="92"/>
      <c r="C65" s="92"/>
      <c r="D65" s="93"/>
      <c r="E65" s="88"/>
    </row>
    <row r="66" spans="1:5" ht="19.5">
      <c r="A66" s="65" t="s">
        <v>231</v>
      </c>
      <c r="B66" s="66">
        <v>400</v>
      </c>
      <c r="C66" s="67">
        <f>1749+2+1032+64+16+47+228+85+64+122+23</f>
        <v>3432</v>
      </c>
      <c r="D66" s="67">
        <v>441</v>
      </c>
      <c r="E66" s="67">
        <v>418</v>
      </c>
    </row>
    <row r="67" spans="1:5" ht="19.5">
      <c r="A67" s="94" t="s">
        <v>232</v>
      </c>
      <c r="B67" s="72">
        <v>150</v>
      </c>
      <c r="C67" s="73">
        <f>78+103+17</f>
        <v>198</v>
      </c>
      <c r="D67" s="73">
        <v>102</v>
      </c>
      <c r="E67" s="73">
        <v>92</v>
      </c>
    </row>
    <row r="68" spans="1:5" ht="19.5">
      <c r="A68" s="95" t="s">
        <v>65</v>
      </c>
      <c r="B68" s="96"/>
      <c r="C68" s="96"/>
      <c r="D68" s="97"/>
      <c r="E68" s="98"/>
    </row>
    <row r="69" spans="1:5" ht="19.5">
      <c r="A69" s="85" t="s">
        <v>62</v>
      </c>
      <c r="B69" s="92"/>
      <c r="C69" s="92"/>
      <c r="D69" s="92"/>
      <c r="E69" s="99"/>
    </row>
    <row r="70" spans="1:5" ht="19.5">
      <c r="A70" s="100" t="s">
        <v>233</v>
      </c>
      <c r="B70" s="101">
        <v>120</v>
      </c>
      <c r="C70" s="102">
        <f>173+111+5+19+3+5+11+16+18</f>
        <v>361</v>
      </c>
      <c r="D70" s="102">
        <v>92</v>
      </c>
      <c r="E70" s="102">
        <v>92</v>
      </c>
    </row>
    <row r="71" spans="1:5" ht="19.5">
      <c r="A71" s="85" t="s">
        <v>68</v>
      </c>
      <c r="B71" s="86"/>
      <c r="C71" s="86"/>
      <c r="D71" s="86"/>
      <c r="E71" s="99"/>
    </row>
    <row r="72" spans="1:5" ht="19.5">
      <c r="A72" s="103" t="s">
        <v>108</v>
      </c>
      <c r="B72" s="66">
        <v>40</v>
      </c>
      <c r="C72" s="67">
        <f>171+1+89+4+27+27+10+10+7+8+10</f>
        <v>364</v>
      </c>
      <c r="D72" s="67">
        <f>5+11+12+8+7</f>
        <v>43</v>
      </c>
      <c r="E72" s="67">
        <v>38</v>
      </c>
    </row>
    <row r="73" spans="1:5" ht="19.5">
      <c r="A73" s="104" t="s">
        <v>109</v>
      </c>
      <c r="B73" s="72">
        <v>60</v>
      </c>
      <c r="C73" s="73">
        <f>84+32+6+15+10+4+5+5</f>
        <v>161</v>
      </c>
      <c r="D73" s="73">
        <f>4+5+4+6</f>
        <v>19</v>
      </c>
      <c r="E73" s="73">
        <v>19</v>
      </c>
    </row>
    <row r="74" spans="1:5" ht="19.5">
      <c r="A74" s="104" t="s">
        <v>110</v>
      </c>
      <c r="B74" s="72">
        <v>40</v>
      </c>
      <c r="C74" s="73">
        <f>62+29+13+6</f>
        <v>110</v>
      </c>
      <c r="D74" s="73">
        <f>2+2+5</f>
        <v>9</v>
      </c>
      <c r="E74" s="73">
        <v>9</v>
      </c>
    </row>
    <row r="75" spans="1:5" ht="19.5">
      <c r="A75" s="104" t="s">
        <v>80</v>
      </c>
      <c r="B75" s="72">
        <v>40</v>
      </c>
      <c r="C75" s="73">
        <f>72+49+3+26+5+6+6</f>
        <v>167</v>
      </c>
      <c r="D75" s="73">
        <f>7+10+3</f>
        <v>20</v>
      </c>
      <c r="E75" s="73">
        <v>16</v>
      </c>
    </row>
    <row r="76" spans="1:5" ht="19.5">
      <c r="A76" s="104" t="s">
        <v>111</v>
      </c>
      <c r="B76" s="72">
        <v>60</v>
      </c>
      <c r="C76" s="73">
        <f>176+94+10+4+47+18+14+15</f>
        <v>378</v>
      </c>
      <c r="D76" s="73">
        <v>53</v>
      </c>
      <c r="E76" s="73">
        <v>51</v>
      </c>
    </row>
    <row r="77" spans="1:5" ht="19.5">
      <c r="A77" s="104" t="s">
        <v>113</v>
      </c>
      <c r="B77" s="72">
        <v>40</v>
      </c>
      <c r="C77" s="73">
        <f>35+24+3+13+5+8+6</f>
        <v>94</v>
      </c>
      <c r="D77" s="73">
        <f>3+2+5+5</f>
        <v>15</v>
      </c>
      <c r="E77" s="73">
        <v>13</v>
      </c>
    </row>
    <row r="78" spans="1:5" ht="19.5">
      <c r="A78" s="104" t="s">
        <v>114</v>
      </c>
      <c r="B78" s="72">
        <v>40</v>
      </c>
      <c r="C78" s="73">
        <f>46+14+9+14+10+6+1</f>
        <v>100</v>
      </c>
      <c r="D78" s="73">
        <v>20</v>
      </c>
      <c r="E78" s="73">
        <v>16</v>
      </c>
    </row>
    <row r="79" spans="1:5" ht="19.5">
      <c r="A79" s="104" t="s">
        <v>116</v>
      </c>
      <c r="B79" s="72">
        <v>40</v>
      </c>
      <c r="C79" s="73">
        <f>68+32+6+13+4+2+9+10</f>
        <v>144</v>
      </c>
      <c r="D79" s="73">
        <f>5+2+1+4+1+5+4+5</f>
        <v>27</v>
      </c>
      <c r="E79" s="73">
        <v>25</v>
      </c>
    </row>
    <row r="80" spans="1:5" ht="19.5">
      <c r="A80" s="104" t="s">
        <v>234</v>
      </c>
      <c r="B80" s="72">
        <v>40</v>
      </c>
      <c r="C80" s="73">
        <f>90+39+11+6</f>
        <v>146</v>
      </c>
      <c r="D80" s="73">
        <f>6+3</f>
        <v>9</v>
      </c>
      <c r="E80" s="73">
        <v>9</v>
      </c>
    </row>
    <row r="81" spans="1:5" ht="19.5">
      <c r="A81" s="104" t="s">
        <v>120</v>
      </c>
      <c r="B81" s="72">
        <v>60</v>
      </c>
      <c r="C81" s="73">
        <f>195+84+2+29+9+3+9+10</f>
        <v>341</v>
      </c>
      <c r="D81" s="73">
        <v>27</v>
      </c>
      <c r="E81" s="73">
        <v>26</v>
      </c>
    </row>
    <row r="82" spans="1:5" ht="19.5">
      <c r="A82" s="76" t="s">
        <v>174</v>
      </c>
      <c r="B82" s="77">
        <v>10</v>
      </c>
      <c r="C82" s="78">
        <v>5</v>
      </c>
      <c r="D82" s="79">
        <v>2</v>
      </c>
      <c r="E82" s="80">
        <v>2</v>
      </c>
    </row>
    <row r="83" spans="1:5" ht="19.5">
      <c r="A83" s="76" t="s">
        <v>127</v>
      </c>
      <c r="B83" s="77">
        <v>10</v>
      </c>
      <c r="C83" s="78">
        <v>3</v>
      </c>
      <c r="D83" s="79">
        <v>3</v>
      </c>
      <c r="E83" s="80">
        <v>3</v>
      </c>
    </row>
    <row r="84" spans="1:5" ht="19.5">
      <c r="A84" s="76" t="s">
        <v>175</v>
      </c>
      <c r="B84" s="77">
        <v>10</v>
      </c>
      <c r="C84" s="78">
        <v>4</v>
      </c>
      <c r="D84" s="79">
        <v>2</v>
      </c>
      <c r="E84" s="80">
        <v>2</v>
      </c>
    </row>
    <row r="85" spans="1:5" ht="19.5">
      <c r="A85" s="76" t="s">
        <v>176</v>
      </c>
      <c r="B85" s="77">
        <v>10</v>
      </c>
      <c r="C85" s="78">
        <v>6</v>
      </c>
      <c r="D85" s="79">
        <v>8</v>
      </c>
      <c r="E85" s="80">
        <v>8</v>
      </c>
    </row>
    <row r="86" spans="1:5" ht="19.5">
      <c r="A86" s="76" t="s">
        <v>84</v>
      </c>
      <c r="B86" s="77">
        <v>10</v>
      </c>
      <c r="C86" s="78">
        <v>1</v>
      </c>
      <c r="D86" s="79">
        <v>1</v>
      </c>
      <c r="E86" s="80">
        <v>1</v>
      </c>
    </row>
    <row r="87" spans="1:5" ht="19.5">
      <c r="A87" s="76" t="s">
        <v>235</v>
      </c>
      <c r="B87" s="77">
        <v>5</v>
      </c>
      <c r="C87" s="78">
        <v>2</v>
      </c>
      <c r="D87" s="79">
        <v>2</v>
      </c>
      <c r="E87" s="80">
        <v>2</v>
      </c>
    </row>
    <row r="88" spans="1:5" ht="19.5">
      <c r="A88" s="76" t="s">
        <v>236</v>
      </c>
      <c r="B88" s="226">
        <v>5</v>
      </c>
      <c r="C88" s="105">
        <v>3</v>
      </c>
      <c r="D88" s="80">
        <v>3</v>
      </c>
      <c r="E88" s="80">
        <v>3</v>
      </c>
    </row>
    <row r="89" spans="1:5" ht="19.5">
      <c r="A89" s="50" t="s">
        <v>133</v>
      </c>
      <c r="B89" s="227"/>
      <c r="C89" s="106">
        <v>1</v>
      </c>
      <c r="D89" s="107">
        <v>1</v>
      </c>
      <c r="E89" s="84">
        <v>1</v>
      </c>
    </row>
    <row r="90" spans="1:5" ht="19.5">
      <c r="A90" s="85" t="s">
        <v>86</v>
      </c>
      <c r="B90" s="108"/>
      <c r="C90" s="108"/>
      <c r="D90" s="108"/>
      <c r="E90" s="99"/>
    </row>
    <row r="91" spans="1:5" ht="19.5">
      <c r="A91" s="109" t="s">
        <v>107</v>
      </c>
      <c r="B91" s="110">
        <v>50</v>
      </c>
      <c r="C91" s="111">
        <f>359+215+19+7+25+100+13+14+12+23</f>
        <v>787</v>
      </c>
      <c r="D91" s="111">
        <f>12+2+4+4+20+5+21</f>
        <v>68</v>
      </c>
      <c r="E91" s="111">
        <v>66</v>
      </c>
    </row>
    <row r="92" spans="1:5" ht="19.5">
      <c r="A92" s="71" t="s">
        <v>117</v>
      </c>
      <c r="B92" s="72">
        <v>60</v>
      </c>
      <c r="C92" s="73">
        <f>171+84+4+3+12+7+6+26+4+21</f>
        <v>338</v>
      </c>
      <c r="D92" s="73">
        <f>9+3+5+4+14</f>
        <v>35</v>
      </c>
      <c r="E92" s="73">
        <v>33</v>
      </c>
    </row>
    <row r="93" spans="1:5" ht="19.5">
      <c r="A93" s="71" t="s">
        <v>237</v>
      </c>
      <c r="B93" s="72">
        <v>60</v>
      </c>
      <c r="C93" s="73">
        <f>112+125+6+8+9+2+16+10+7+14</f>
        <v>309</v>
      </c>
      <c r="D93" s="73">
        <v>47</v>
      </c>
      <c r="E93" s="73">
        <v>46</v>
      </c>
    </row>
    <row r="94" spans="1:5" ht="19.5">
      <c r="A94" s="89" t="s">
        <v>238</v>
      </c>
      <c r="B94" s="90">
        <v>80</v>
      </c>
      <c r="C94" s="91">
        <f>910+5+584+35+17+25+151+50+7+11+108+35+39</f>
        <v>1977</v>
      </c>
      <c r="D94" s="91">
        <v>86</v>
      </c>
      <c r="E94" s="91">
        <v>82</v>
      </c>
    </row>
    <row r="95" spans="1:5" ht="19.5">
      <c r="A95" s="85" t="s">
        <v>91</v>
      </c>
      <c r="B95" s="86"/>
      <c r="C95" s="86"/>
      <c r="D95" s="86"/>
      <c r="E95" s="99"/>
    </row>
    <row r="96" spans="1:5" ht="19.5">
      <c r="A96" s="65" t="s">
        <v>239</v>
      </c>
      <c r="B96" s="66">
        <v>40</v>
      </c>
      <c r="C96" s="67">
        <f>25+42+43+5+13+2+1+2+2</f>
        <v>135</v>
      </c>
      <c r="D96" s="67">
        <f>9+2+9+2+3</f>
        <v>25</v>
      </c>
      <c r="E96" s="67">
        <v>25</v>
      </c>
    </row>
    <row r="97" spans="1:5" ht="19.5">
      <c r="A97" s="71" t="s">
        <v>240</v>
      </c>
      <c r="B97" s="72">
        <v>40</v>
      </c>
      <c r="C97" s="73">
        <f>25+21+26+4+39+5+5</f>
        <v>125</v>
      </c>
      <c r="D97" s="73">
        <f>10+19+4</f>
        <v>33</v>
      </c>
      <c r="E97" s="73">
        <v>30</v>
      </c>
    </row>
    <row r="98" spans="1:5" ht="19.5">
      <c r="A98" s="71" t="s">
        <v>241</v>
      </c>
      <c r="B98" s="72">
        <v>60</v>
      </c>
      <c r="C98" s="73">
        <f>54+95+84+5+25+17+9</f>
        <v>289</v>
      </c>
      <c r="D98" s="73">
        <f>15+4+9+16+5+3+3</f>
        <v>55</v>
      </c>
      <c r="E98" s="73">
        <v>51</v>
      </c>
    </row>
    <row r="99" spans="1:5" ht="19.5">
      <c r="A99" s="71" t="s">
        <v>242</v>
      </c>
      <c r="B99" s="72">
        <v>40</v>
      </c>
      <c r="C99" s="73">
        <f>41+181+86+5+18+13+5+4+7</f>
        <v>360</v>
      </c>
      <c r="D99" s="73">
        <v>43</v>
      </c>
      <c r="E99" s="73">
        <v>41</v>
      </c>
    </row>
    <row r="100" spans="1:5" ht="19.5">
      <c r="A100" s="50" t="s">
        <v>125</v>
      </c>
      <c r="B100" s="81">
        <v>10</v>
      </c>
      <c r="C100" s="82">
        <v>3</v>
      </c>
      <c r="D100" s="83">
        <v>3</v>
      </c>
      <c r="E100" s="84">
        <v>3</v>
      </c>
    </row>
    <row r="101" spans="1:5" ht="19.5">
      <c r="A101" s="112" t="s">
        <v>243</v>
      </c>
      <c r="B101" s="113"/>
      <c r="C101" s="114"/>
      <c r="D101" s="114"/>
      <c r="E101" s="115"/>
    </row>
    <row r="102" spans="1:5" ht="19.5">
      <c r="A102" s="65" t="s">
        <v>244</v>
      </c>
      <c r="B102" s="66">
        <v>40</v>
      </c>
      <c r="C102" s="67">
        <f>14+10+2+6+5+3</f>
        <v>40</v>
      </c>
      <c r="D102" s="67">
        <v>15</v>
      </c>
      <c r="E102" s="67">
        <v>14</v>
      </c>
    </row>
    <row r="103" spans="1:5" ht="23.25" customHeight="1">
      <c r="A103" s="71" t="s">
        <v>245</v>
      </c>
      <c r="B103" s="72">
        <v>40</v>
      </c>
      <c r="C103" s="73">
        <f>5+11</f>
        <v>16</v>
      </c>
      <c r="D103" s="73">
        <f>1+4+2+1</f>
        <v>8</v>
      </c>
      <c r="E103" s="73">
        <v>8</v>
      </c>
    </row>
    <row r="104" spans="1:5" ht="19.5">
      <c r="A104" s="116" t="s">
        <v>246</v>
      </c>
      <c r="B104" s="117">
        <v>10</v>
      </c>
      <c r="C104" s="118">
        <v>3</v>
      </c>
      <c r="D104" s="119">
        <v>3</v>
      </c>
      <c r="E104" s="70">
        <v>3</v>
      </c>
    </row>
    <row r="105" spans="1:5" ht="19.5">
      <c r="A105" s="76" t="s">
        <v>247</v>
      </c>
      <c r="B105" s="77">
        <v>3</v>
      </c>
      <c r="C105" s="78">
        <v>1</v>
      </c>
      <c r="D105" s="79">
        <v>1</v>
      </c>
      <c r="E105" s="80">
        <v>1</v>
      </c>
    </row>
  </sheetData>
  <sheetProtection/>
  <mergeCells count="2">
    <mergeCell ref="B6:E6"/>
    <mergeCell ref="B88:B89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  <headerFooter>
    <oddHeader>&amp;R&amp;"TH SarabunPSK,ธรรมดา"&amp;14&amp;P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130" zoomScaleNormal="130" workbookViewId="0" topLeftCell="A1">
      <selection activeCell="L9" sqref="L9"/>
    </sheetView>
  </sheetViews>
  <sheetFormatPr defaultColWidth="9.140625" defaultRowHeight="15"/>
  <cols>
    <col min="1" max="1" width="42.7109375" style="52" customWidth="1"/>
    <col min="2" max="2" width="12.7109375" style="52" customWidth="1"/>
    <col min="3" max="3" width="11.57421875" style="160" bestFit="1" customWidth="1"/>
    <col min="4" max="4" width="13.28125" style="52" bestFit="1" customWidth="1"/>
    <col min="5" max="9" width="12.7109375" style="52" customWidth="1"/>
    <col min="10" max="16384" width="9.00390625" style="52" customWidth="1"/>
  </cols>
  <sheetData>
    <row r="1" spans="1:5" s="56" customFormat="1" ht="19.5">
      <c r="A1" s="210" t="s">
        <v>278</v>
      </c>
      <c r="B1" s="121"/>
      <c r="C1" s="161"/>
      <c r="D1" s="121"/>
      <c r="E1" s="121"/>
    </row>
    <row r="2" ht="19.5">
      <c r="A2" s="51" t="s">
        <v>251</v>
      </c>
    </row>
    <row r="3" spans="1:5" ht="19.5">
      <c r="A3" s="228" t="s">
        <v>280</v>
      </c>
      <c r="B3" s="228"/>
      <c r="C3" s="228"/>
      <c r="D3" s="228"/>
      <c r="E3" s="228"/>
    </row>
    <row r="4" spans="1:7" s="56" customFormat="1" ht="21">
      <c r="A4" s="57"/>
      <c r="B4" s="159" t="s">
        <v>252</v>
      </c>
      <c r="C4" s="162"/>
      <c r="D4" s="212" t="s">
        <v>279</v>
      </c>
      <c r="E4" s="57"/>
      <c r="G4" s="209"/>
    </row>
    <row r="5" spans="1:7" s="51" customFormat="1" ht="58.5">
      <c r="A5" s="59" t="s">
        <v>5</v>
      </c>
      <c r="B5" s="59" t="s">
        <v>4</v>
      </c>
      <c r="C5" s="163" t="s">
        <v>1</v>
      </c>
      <c r="D5" s="59" t="s">
        <v>2</v>
      </c>
      <c r="E5" s="59" t="s">
        <v>3</v>
      </c>
      <c r="G5" s="2"/>
    </row>
    <row r="6" spans="1:5" s="51" customFormat="1" ht="19.5">
      <c r="A6" s="61" t="s">
        <v>8</v>
      </c>
      <c r="B6" s="223"/>
      <c r="C6" s="224"/>
      <c r="D6" s="224"/>
      <c r="E6" s="225"/>
    </row>
    <row r="7" spans="1:5" s="51" customFormat="1" ht="19.5">
      <c r="A7" s="62" t="s">
        <v>9</v>
      </c>
      <c r="B7" s="63"/>
      <c r="C7" s="164"/>
      <c r="D7" s="63"/>
      <c r="E7" s="64"/>
    </row>
    <row r="8" spans="1:5" ht="19.5">
      <c r="A8" s="65" t="s">
        <v>180</v>
      </c>
      <c r="B8" s="66">
        <v>60</v>
      </c>
      <c r="C8" s="165">
        <v>643</v>
      </c>
      <c r="D8" s="67">
        <v>94</v>
      </c>
      <c r="E8" s="67">
        <v>90</v>
      </c>
    </row>
    <row r="9" spans="1:5" ht="19.5">
      <c r="A9" s="68" t="s">
        <v>181</v>
      </c>
      <c r="B9" s="69">
        <v>60</v>
      </c>
      <c r="C9" s="166">
        <v>376</v>
      </c>
      <c r="D9" s="70">
        <v>89</v>
      </c>
      <c r="E9" s="70">
        <v>88</v>
      </c>
    </row>
    <row r="10" spans="1:5" ht="19.5">
      <c r="A10" s="71" t="s">
        <v>182</v>
      </c>
      <c r="B10" s="72">
        <v>30</v>
      </c>
      <c r="C10" s="167">
        <v>528</v>
      </c>
      <c r="D10" s="73">
        <v>42</v>
      </c>
      <c r="E10" s="73">
        <v>42</v>
      </c>
    </row>
    <row r="11" spans="1:5" ht="19.5">
      <c r="A11" s="71" t="s">
        <v>183</v>
      </c>
      <c r="B11" s="72">
        <v>50</v>
      </c>
      <c r="C11" s="167">
        <v>853</v>
      </c>
      <c r="D11" s="73">
        <v>56</v>
      </c>
      <c r="E11" s="73">
        <v>54</v>
      </c>
    </row>
    <row r="12" spans="1:5" ht="19.5">
      <c r="A12" s="71" t="s">
        <v>184</v>
      </c>
      <c r="B12" s="72">
        <v>50</v>
      </c>
      <c r="C12" s="167">
        <v>284</v>
      </c>
      <c r="D12" s="73">
        <v>40</v>
      </c>
      <c r="E12" s="73">
        <v>40</v>
      </c>
    </row>
    <row r="13" spans="1:5" ht="19.5">
      <c r="A13" s="71" t="s">
        <v>185</v>
      </c>
      <c r="B13" s="72">
        <v>50</v>
      </c>
      <c r="C13" s="167">
        <v>492</v>
      </c>
      <c r="D13" s="73">
        <v>47</v>
      </c>
      <c r="E13" s="73">
        <v>46</v>
      </c>
    </row>
    <row r="14" spans="1:5" ht="19.5">
      <c r="A14" s="68" t="s">
        <v>186</v>
      </c>
      <c r="B14" s="69">
        <v>60</v>
      </c>
      <c r="C14" s="166">
        <v>950</v>
      </c>
      <c r="D14" s="70">
        <v>59</v>
      </c>
      <c r="E14" s="70">
        <v>57</v>
      </c>
    </row>
    <row r="15" spans="1:5" ht="19.5">
      <c r="A15" s="71" t="s">
        <v>187</v>
      </c>
      <c r="B15" s="72">
        <v>50</v>
      </c>
      <c r="C15" s="167">
        <v>275</v>
      </c>
      <c r="D15" s="73">
        <v>43</v>
      </c>
      <c r="E15" s="73">
        <v>42</v>
      </c>
    </row>
    <row r="16" spans="1:5" ht="19.5">
      <c r="A16" s="71" t="s">
        <v>188</v>
      </c>
      <c r="B16" s="72">
        <v>30</v>
      </c>
      <c r="C16" s="167">
        <v>671</v>
      </c>
      <c r="D16" s="73">
        <v>29</v>
      </c>
      <c r="E16" s="73">
        <v>28</v>
      </c>
    </row>
    <row r="17" spans="1:5" ht="19.5">
      <c r="A17" s="71" t="s">
        <v>189</v>
      </c>
      <c r="B17" s="72">
        <v>50</v>
      </c>
      <c r="C17" s="167">
        <v>315</v>
      </c>
      <c r="D17" s="73">
        <v>48</v>
      </c>
      <c r="E17" s="73">
        <v>48</v>
      </c>
    </row>
    <row r="18" spans="1:5" ht="19.5">
      <c r="A18" s="71" t="s">
        <v>190</v>
      </c>
      <c r="B18" s="72">
        <v>30</v>
      </c>
      <c r="C18" s="167">
        <v>102</v>
      </c>
      <c r="D18" s="73">
        <v>30</v>
      </c>
      <c r="E18" s="73">
        <v>30</v>
      </c>
    </row>
    <row r="19" spans="1:5" ht="19.5">
      <c r="A19" s="71" t="s">
        <v>191</v>
      </c>
      <c r="B19" s="72">
        <v>30</v>
      </c>
      <c r="C19" s="167">
        <v>287</v>
      </c>
      <c r="D19" s="73">
        <v>34</v>
      </c>
      <c r="E19" s="73">
        <v>34</v>
      </c>
    </row>
    <row r="20" spans="1:5" s="182" customFormat="1" ht="19.5">
      <c r="A20" s="74" t="s">
        <v>197</v>
      </c>
      <c r="B20" s="75">
        <v>90</v>
      </c>
      <c r="C20" s="211">
        <v>129</v>
      </c>
      <c r="D20" s="75">
        <v>90</v>
      </c>
      <c r="E20" s="75">
        <v>80</v>
      </c>
    </row>
    <row r="21" spans="1:5" ht="19.5">
      <c r="A21" s="76" t="s">
        <v>21</v>
      </c>
      <c r="B21" s="77">
        <v>5</v>
      </c>
      <c r="C21" s="168">
        <v>5</v>
      </c>
      <c r="D21" s="79">
        <v>5</v>
      </c>
      <c r="E21" s="80">
        <v>3</v>
      </c>
    </row>
    <row r="22" spans="1:5" ht="19.5">
      <c r="A22" s="76" t="s">
        <v>22</v>
      </c>
      <c r="B22" s="77">
        <v>60</v>
      </c>
      <c r="C22" s="168">
        <f>91+29</f>
        <v>120</v>
      </c>
      <c r="D22" s="79">
        <f>35+27</f>
        <v>62</v>
      </c>
      <c r="E22" s="80">
        <v>59</v>
      </c>
    </row>
    <row r="23" spans="1:5" ht="19.5">
      <c r="A23" s="76" t="s">
        <v>23</v>
      </c>
      <c r="B23" s="77">
        <v>10</v>
      </c>
      <c r="C23" s="168">
        <v>0</v>
      </c>
      <c r="D23" s="79">
        <v>0</v>
      </c>
      <c r="E23" s="80">
        <v>0</v>
      </c>
    </row>
    <row r="24" spans="1:5" ht="19.5">
      <c r="A24" s="76" t="s">
        <v>24</v>
      </c>
      <c r="B24" s="77">
        <v>40</v>
      </c>
      <c r="C24" s="168">
        <v>13</v>
      </c>
      <c r="D24" s="79">
        <v>9</v>
      </c>
      <c r="E24" s="80">
        <v>8</v>
      </c>
    </row>
    <row r="25" spans="1:5" ht="19.5">
      <c r="A25" s="76" t="s">
        <v>274</v>
      </c>
      <c r="B25" s="77">
        <v>30</v>
      </c>
      <c r="C25" s="168">
        <v>0</v>
      </c>
      <c r="D25" s="79">
        <v>0</v>
      </c>
      <c r="E25" s="80">
        <v>0</v>
      </c>
    </row>
    <row r="26" spans="1:5" ht="19.5">
      <c r="A26" s="76" t="s">
        <v>196</v>
      </c>
      <c r="B26" s="77">
        <v>35</v>
      </c>
      <c r="C26" s="168">
        <v>20</v>
      </c>
      <c r="D26" s="79">
        <v>19</v>
      </c>
      <c r="E26" s="80">
        <v>19</v>
      </c>
    </row>
    <row r="27" spans="1:5" ht="19.5">
      <c r="A27" s="76" t="s">
        <v>192</v>
      </c>
      <c r="B27" s="226">
        <v>20</v>
      </c>
      <c r="C27" s="168">
        <v>0</v>
      </c>
      <c r="D27" s="79">
        <v>0</v>
      </c>
      <c r="E27" s="80">
        <v>0</v>
      </c>
    </row>
    <row r="28" spans="1:5" ht="19.5">
      <c r="A28" s="76" t="s">
        <v>193</v>
      </c>
      <c r="B28" s="229"/>
      <c r="C28" s="168">
        <v>8</v>
      </c>
      <c r="D28" s="79">
        <v>6</v>
      </c>
      <c r="E28" s="80">
        <v>6</v>
      </c>
    </row>
    <row r="29" spans="1:5" ht="19.5">
      <c r="A29" s="76" t="s">
        <v>273</v>
      </c>
      <c r="B29" s="77">
        <v>15</v>
      </c>
      <c r="C29" s="168">
        <v>12</v>
      </c>
      <c r="D29" s="79">
        <v>12</v>
      </c>
      <c r="E29" s="80">
        <v>12</v>
      </c>
    </row>
    <row r="30" spans="1:5" ht="19.5">
      <c r="A30" s="76" t="s">
        <v>194</v>
      </c>
      <c r="B30" s="226">
        <v>25</v>
      </c>
      <c r="C30" s="168">
        <v>5</v>
      </c>
      <c r="D30" s="79">
        <v>3</v>
      </c>
      <c r="E30" s="80">
        <v>3</v>
      </c>
    </row>
    <row r="31" spans="1:5" ht="19.5">
      <c r="A31" s="76" t="s">
        <v>195</v>
      </c>
      <c r="B31" s="229"/>
      <c r="C31" s="168">
        <v>17</v>
      </c>
      <c r="D31" s="79">
        <v>14</v>
      </c>
      <c r="E31" s="80">
        <v>11</v>
      </c>
    </row>
    <row r="32" spans="1:5" ht="19.5">
      <c r="A32" s="76" t="s">
        <v>275</v>
      </c>
      <c r="B32" s="77">
        <v>45</v>
      </c>
      <c r="C32" s="168">
        <v>17</v>
      </c>
      <c r="D32" s="79">
        <v>12</v>
      </c>
      <c r="E32" s="80">
        <v>12</v>
      </c>
    </row>
    <row r="33" spans="1:5" ht="19.5">
      <c r="A33" s="76" t="s">
        <v>276</v>
      </c>
      <c r="B33" s="77">
        <v>30</v>
      </c>
      <c r="C33" s="168">
        <v>5</v>
      </c>
      <c r="D33" s="79">
        <v>5</v>
      </c>
      <c r="E33" s="80">
        <v>5</v>
      </c>
    </row>
    <row r="34" spans="1:5" s="182" customFormat="1" ht="19.5">
      <c r="A34" s="205" t="s">
        <v>277</v>
      </c>
      <c r="B34" s="206">
        <v>5</v>
      </c>
      <c r="C34" s="166">
        <v>9</v>
      </c>
      <c r="D34" s="70">
        <v>6</v>
      </c>
      <c r="E34" s="70">
        <v>5</v>
      </c>
    </row>
    <row r="35" spans="1:5" ht="19.5">
      <c r="A35" s="76" t="s">
        <v>272</v>
      </c>
      <c r="B35" s="77">
        <v>8</v>
      </c>
      <c r="C35" s="208">
        <v>8</v>
      </c>
      <c r="D35" s="80">
        <v>6</v>
      </c>
      <c r="E35" s="80">
        <v>6</v>
      </c>
    </row>
    <row r="36" spans="1:5" ht="19.5">
      <c r="A36" s="85" t="s">
        <v>33</v>
      </c>
      <c r="B36" s="157"/>
      <c r="C36" s="170"/>
      <c r="D36" s="87"/>
      <c r="E36" s="88"/>
    </row>
    <row r="37" spans="1:5" ht="19.5">
      <c r="A37" s="65" t="s">
        <v>199</v>
      </c>
      <c r="B37" s="66">
        <v>35</v>
      </c>
      <c r="C37" s="165">
        <v>233</v>
      </c>
      <c r="D37" s="67">
        <v>44</v>
      </c>
      <c r="E37" s="67">
        <v>42</v>
      </c>
    </row>
    <row r="38" spans="1:5" ht="19.5">
      <c r="A38" s="71" t="s">
        <v>200</v>
      </c>
      <c r="B38" s="72">
        <v>30</v>
      </c>
      <c r="C38" s="167">
        <v>1038</v>
      </c>
      <c r="D38" s="73">
        <v>38</v>
      </c>
      <c r="E38" s="73">
        <v>38</v>
      </c>
    </row>
    <row r="39" spans="1:5" ht="19.5">
      <c r="A39" s="71" t="s">
        <v>201</v>
      </c>
      <c r="B39" s="72">
        <v>40</v>
      </c>
      <c r="C39" s="167">
        <v>87</v>
      </c>
      <c r="D39" s="73">
        <v>36</v>
      </c>
      <c r="E39" s="73">
        <v>36</v>
      </c>
    </row>
    <row r="40" spans="1:5" ht="19.5">
      <c r="A40" s="71" t="s">
        <v>202</v>
      </c>
      <c r="B40" s="72">
        <v>60</v>
      </c>
      <c r="C40" s="167">
        <v>591</v>
      </c>
      <c r="D40" s="73">
        <v>69</v>
      </c>
      <c r="E40" s="73">
        <v>69</v>
      </c>
    </row>
    <row r="41" spans="1:5" ht="19.5">
      <c r="A41" s="71" t="s">
        <v>203</v>
      </c>
      <c r="B41" s="72">
        <v>40</v>
      </c>
      <c r="C41" s="167">
        <v>430</v>
      </c>
      <c r="D41" s="73">
        <v>58</v>
      </c>
      <c r="E41" s="73">
        <v>56</v>
      </c>
    </row>
    <row r="42" spans="1:5" ht="19.5">
      <c r="A42" s="71" t="s">
        <v>204</v>
      </c>
      <c r="B42" s="72">
        <v>40</v>
      </c>
      <c r="C42" s="167">
        <v>126</v>
      </c>
      <c r="D42" s="73">
        <v>47</v>
      </c>
      <c r="E42" s="73">
        <v>46</v>
      </c>
    </row>
    <row r="43" spans="1:5" ht="19.5">
      <c r="A43" s="71" t="s">
        <v>205</v>
      </c>
      <c r="B43" s="72">
        <v>40</v>
      </c>
      <c r="C43" s="167">
        <v>265</v>
      </c>
      <c r="D43" s="73">
        <v>47</v>
      </c>
      <c r="E43" s="73">
        <v>44</v>
      </c>
    </row>
    <row r="44" spans="1:5" ht="19.5">
      <c r="A44" s="71" t="s">
        <v>206</v>
      </c>
      <c r="B44" s="72">
        <v>30</v>
      </c>
      <c r="C44" s="167">
        <v>254</v>
      </c>
      <c r="D44" s="73">
        <v>37</v>
      </c>
      <c r="E44" s="73">
        <v>37</v>
      </c>
    </row>
    <row r="45" spans="1:5" ht="19.5">
      <c r="A45" s="71" t="s">
        <v>207</v>
      </c>
      <c r="B45" s="72">
        <v>30</v>
      </c>
      <c r="C45" s="167">
        <v>219</v>
      </c>
      <c r="D45" s="73">
        <v>29</v>
      </c>
      <c r="E45" s="73">
        <v>28</v>
      </c>
    </row>
    <row r="46" spans="1:5" ht="19.5">
      <c r="A46" s="71" t="s">
        <v>208</v>
      </c>
      <c r="B46" s="72">
        <v>80</v>
      </c>
      <c r="C46" s="167">
        <v>123</v>
      </c>
      <c r="D46" s="73">
        <v>71</v>
      </c>
      <c r="E46" s="73">
        <v>71</v>
      </c>
    </row>
    <row r="47" spans="1:5" ht="19.5">
      <c r="A47" s="71" t="s">
        <v>209</v>
      </c>
      <c r="B47" s="72">
        <v>40</v>
      </c>
      <c r="C47" s="167">
        <v>875</v>
      </c>
      <c r="D47" s="73">
        <v>45</v>
      </c>
      <c r="E47" s="73">
        <v>44</v>
      </c>
    </row>
    <row r="48" spans="1:5" ht="19.5">
      <c r="A48" s="71" t="s">
        <v>210</v>
      </c>
      <c r="B48" s="72">
        <v>30</v>
      </c>
      <c r="C48" s="167">
        <v>66</v>
      </c>
      <c r="D48" s="73">
        <v>29</v>
      </c>
      <c r="E48" s="73">
        <v>29</v>
      </c>
    </row>
    <row r="49" spans="1:5" ht="19.5">
      <c r="A49" s="71" t="s">
        <v>211</v>
      </c>
      <c r="B49" s="72">
        <v>90</v>
      </c>
      <c r="C49" s="167">
        <v>1336</v>
      </c>
      <c r="D49" s="73">
        <v>120</v>
      </c>
      <c r="E49" s="73">
        <v>120</v>
      </c>
    </row>
    <row r="50" spans="1:5" s="182" customFormat="1" ht="19.5">
      <c r="A50" s="126" t="s">
        <v>131</v>
      </c>
      <c r="B50" s="90">
        <v>10</v>
      </c>
      <c r="C50" s="180">
        <v>1</v>
      </c>
      <c r="D50" s="181">
        <v>1</v>
      </c>
      <c r="E50" s="91">
        <v>1</v>
      </c>
    </row>
    <row r="51" spans="1:5" s="182" customFormat="1" ht="19.5">
      <c r="A51" s="126" t="s">
        <v>42</v>
      </c>
      <c r="B51" s="90">
        <v>20</v>
      </c>
      <c r="C51" s="180">
        <v>2</v>
      </c>
      <c r="D51" s="181">
        <v>1</v>
      </c>
      <c r="E51" s="91">
        <v>1</v>
      </c>
    </row>
    <row r="52" spans="1:5" s="182" customFormat="1" ht="19.5">
      <c r="A52" s="138" t="s">
        <v>132</v>
      </c>
      <c r="B52" s="90">
        <v>10</v>
      </c>
      <c r="C52" s="180">
        <v>3</v>
      </c>
      <c r="D52" s="181">
        <v>2</v>
      </c>
      <c r="E52" s="91">
        <v>2</v>
      </c>
    </row>
    <row r="53" spans="1:5" ht="19.5">
      <c r="A53" s="50" t="s">
        <v>152</v>
      </c>
      <c r="B53" s="81">
        <v>15</v>
      </c>
      <c r="C53" s="169">
        <v>5</v>
      </c>
      <c r="D53" s="83">
        <v>4</v>
      </c>
      <c r="E53" s="84">
        <v>4</v>
      </c>
    </row>
    <row r="54" spans="1:5" ht="19.5">
      <c r="A54" s="85" t="s">
        <v>103</v>
      </c>
      <c r="B54" s="157"/>
      <c r="C54" s="170"/>
      <c r="D54" s="87"/>
      <c r="E54" s="88"/>
    </row>
    <row r="55" spans="1:5" ht="19.5">
      <c r="A55" s="65" t="s">
        <v>213</v>
      </c>
      <c r="B55" s="66">
        <v>100</v>
      </c>
      <c r="C55" s="165">
        <v>1057</v>
      </c>
      <c r="D55" s="67">
        <v>126</v>
      </c>
      <c r="E55" s="67">
        <v>126</v>
      </c>
    </row>
    <row r="56" spans="1:5" ht="19.5">
      <c r="A56" s="71" t="s">
        <v>214</v>
      </c>
      <c r="B56" s="72">
        <v>80</v>
      </c>
      <c r="C56" s="167">
        <v>449</v>
      </c>
      <c r="D56" s="73">
        <v>122</v>
      </c>
      <c r="E56" s="73">
        <v>120</v>
      </c>
    </row>
    <row r="57" spans="1:5" ht="19.5">
      <c r="A57" s="71" t="s">
        <v>215</v>
      </c>
      <c r="B57" s="72">
        <v>60</v>
      </c>
      <c r="C57" s="167">
        <v>312</v>
      </c>
      <c r="D57" s="73">
        <v>111</v>
      </c>
      <c r="E57" s="73">
        <v>110</v>
      </c>
    </row>
    <row r="58" spans="1:5" ht="19.5">
      <c r="A58" s="71" t="s">
        <v>216</v>
      </c>
      <c r="B58" s="72">
        <v>60</v>
      </c>
      <c r="C58" s="167">
        <v>386</v>
      </c>
      <c r="D58" s="73">
        <v>104</v>
      </c>
      <c r="E58" s="73">
        <v>104</v>
      </c>
    </row>
    <row r="59" spans="1:5" ht="19.5">
      <c r="A59" s="71" t="s">
        <v>217</v>
      </c>
      <c r="B59" s="72">
        <v>120</v>
      </c>
      <c r="C59" s="167">
        <v>288</v>
      </c>
      <c r="D59" s="73">
        <v>113</v>
      </c>
      <c r="E59" s="73">
        <v>112</v>
      </c>
    </row>
    <row r="60" spans="1:5" ht="19.5">
      <c r="A60" s="71" t="s">
        <v>253</v>
      </c>
      <c r="B60" s="72">
        <v>60</v>
      </c>
      <c r="C60" s="167">
        <v>187</v>
      </c>
      <c r="D60" s="73">
        <v>88</v>
      </c>
      <c r="E60" s="73">
        <v>69</v>
      </c>
    </row>
    <row r="61" spans="1:5" ht="19.5">
      <c r="A61" s="71" t="s">
        <v>254</v>
      </c>
      <c r="B61" s="72">
        <v>60</v>
      </c>
      <c r="C61" s="167">
        <v>86</v>
      </c>
      <c r="D61" s="73">
        <v>64</v>
      </c>
      <c r="E61" s="73">
        <v>58</v>
      </c>
    </row>
    <row r="62" spans="1:5" ht="19.5">
      <c r="A62" s="71" t="s">
        <v>255</v>
      </c>
      <c r="B62" s="72">
        <v>50</v>
      </c>
      <c r="C62" s="167">
        <v>62</v>
      </c>
      <c r="D62" s="73">
        <v>36</v>
      </c>
      <c r="E62" s="73">
        <v>31</v>
      </c>
    </row>
    <row r="63" spans="1:5" ht="19.5">
      <c r="A63" s="71" t="s">
        <v>256</v>
      </c>
      <c r="B63" s="72">
        <v>40</v>
      </c>
      <c r="C63" s="167">
        <v>78</v>
      </c>
      <c r="D63" s="73">
        <v>59</v>
      </c>
      <c r="E63" s="73">
        <v>52</v>
      </c>
    </row>
    <row r="64" spans="1:5" ht="19.5">
      <c r="A64" s="71" t="s">
        <v>257</v>
      </c>
      <c r="B64" s="72">
        <v>180</v>
      </c>
      <c r="C64" s="167">
        <v>314</v>
      </c>
      <c r="D64" s="73">
        <v>179</v>
      </c>
      <c r="E64" s="73">
        <v>152</v>
      </c>
    </row>
    <row r="65" spans="1:5" ht="19.5">
      <c r="A65" s="71" t="s">
        <v>258</v>
      </c>
      <c r="B65" s="72">
        <v>60</v>
      </c>
      <c r="C65" s="167">
        <v>122</v>
      </c>
      <c r="D65" s="73">
        <v>86</v>
      </c>
      <c r="E65" s="73">
        <v>81</v>
      </c>
    </row>
    <row r="66" spans="1:5" ht="19.5">
      <c r="A66" s="71" t="s">
        <v>259</v>
      </c>
      <c r="B66" s="72">
        <v>30</v>
      </c>
      <c r="C66" s="167">
        <v>16</v>
      </c>
      <c r="D66" s="73">
        <v>12</v>
      </c>
      <c r="E66" s="73">
        <v>6</v>
      </c>
    </row>
    <row r="67" spans="1:5" ht="19.5">
      <c r="A67" s="89" t="s">
        <v>260</v>
      </c>
      <c r="B67" s="90">
        <v>60</v>
      </c>
      <c r="C67" s="171">
        <v>29</v>
      </c>
      <c r="D67" s="91">
        <v>25</v>
      </c>
      <c r="E67" s="91">
        <v>22</v>
      </c>
    </row>
    <row r="68" spans="1:5" ht="19.5">
      <c r="A68" s="89" t="s">
        <v>261</v>
      </c>
      <c r="B68" s="90">
        <v>30</v>
      </c>
      <c r="C68" s="171">
        <v>10</v>
      </c>
      <c r="D68" s="91">
        <v>6</v>
      </c>
      <c r="E68" s="91">
        <v>6</v>
      </c>
    </row>
    <row r="69" spans="1:5" ht="19.5">
      <c r="A69" s="71" t="s">
        <v>262</v>
      </c>
      <c r="B69" s="72">
        <v>40</v>
      </c>
      <c r="C69" s="167">
        <v>8</v>
      </c>
      <c r="D69" s="73">
        <v>7</v>
      </c>
      <c r="E69" s="73">
        <v>7</v>
      </c>
    </row>
    <row r="70" spans="1:5" ht="19.5">
      <c r="A70" s="71" t="s">
        <v>271</v>
      </c>
      <c r="B70" s="72">
        <v>10</v>
      </c>
      <c r="C70" s="167">
        <v>0</v>
      </c>
      <c r="D70" s="73">
        <v>0</v>
      </c>
      <c r="E70" s="73">
        <v>0</v>
      </c>
    </row>
    <row r="71" spans="1:5" ht="19.5">
      <c r="A71" s="85" t="s">
        <v>59</v>
      </c>
      <c r="B71" s="92"/>
      <c r="C71" s="172"/>
      <c r="D71" s="93"/>
      <c r="E71" s="88"/>
    </row>
    <row r="72" spans="1:5" ht="19.5">
      <c r="A72" s="65" t="s">
        <v>226</v>
      </c>
      <c r="B72" s="66">
        <v>25</v>
      </c>
      <c r="C72" s="165">
        <v>19</v>
      </c>
      <c r="D72" s="67">
        <v>6</v>
      </c>
      <c r="E72" s="67">
        <v>4</v>
      </c>
    </row>
    <row r="73" spans="1:5" ht="19.5">
      <c r="A73" s="71" t="s">
        <v>227</v>
      </c>
      <c r="B73" s="72">
        <v>45</v>
      </c>
      <c r="C73" s="167">
        <v>67</v>
      </c>
      <c r="D73" s="73">
        <v>36</v>
      </c>
      <c r="E73" s="73">
        <v>34</v>
      </c>
    </row>
    <row r="74" spans="1:5" ht="19.5">
      <c r="A74" s="71" t="s">
        <v>228</v>
      </c>
      <c r="B74" s="72">
        <v>30</v>
      </c>
      <c r="C74" s="167">
        <v>59</v>
      </c>
      <c r="D74" s="73">
        <v>27</v>
      </c>
      <c r="E74" s="73">
        <v>27</v>
      </c>
    </row>
    <row r="75" spans="1:5" ht="19.5">
      <c r="A75" s="71" t="s">
        <v>229</v>
      </c>
      <c r="B75" s="72">
        <v>45</v>
      </c>
      <c r="C75" s="167">
        <v>109</v>
      </c>
      <c r="D75" s="73">
        <v>41</v>
      </c>
      <c r="E75" s="73">
        <v>39</v>
      </c>
    </row>
    <row r="76" spans="1:5" ht="19.5">
      <c r="A76" s="89" t="s">
        <v>230</v>
      </c>
      <c r="B76" s="90">
        <v>40</v>
      </c>
      <c r="C76" s="171">
        <v>84</v>
      </c>
      <c r="D76" s="91">
        <v>54</v>
      </c>
      <c r="E76" s="91">
        <v>54</v>
      </c>
    </row>
    <row r="77" spans="1:5" ht="19.5">
      <c r="A77" s="85" t="s">
        <v>62</v>
      </c>
      <c r="B77" s="92"/>
      <c r="C77" s="172"/>
      <c r="D77" s="93"/>
      <c r="E77" s="88"/>
    </row>
    <row r="78" spans="1:5" ht="19.5">
      <c r="A78" s="65" t="s">
        <v>231</v>
      </c>
      <c r="B78" s="66">
        <v>300</v>
      </c>
      <c r="C78" s="165">
        <f>1769+40+35</f>
        <v>1844</v>
      </c>
      <c r="D78" s="67">
        <v>551</v>
      </c>
      <c r="E78" s="67">
        <v>539</v>
      </c>
    </row>
    <row r="79" spans="1:5" ht="19.5">
      <c r="A79" s="94" t="s">
        <v>232</v>
      </c>
      <c r="B79" s="72">
        <v>100</v>
      </c>
      <c r="C79" s="167">
        <f>146+54</f>
        <v>200</v>
      </c>
      <c r="D79" s="73">
        <f>86+27</f>
        <v>113</v>
      </c>
      <c r="E79" s="73">
        <f>85+26</f>
        <v>111</v>
      </c>
    </row>
    <row r="80" spans="1:5" ht="19.5">
      <c r="A80" s="197" t="s">
        <v>248</v>
      </c>
      <c r="B80" s="183"/>
      <c r="C80" s="184"/>
      <c r="D80" s="185"/>
      <c r="E80" s="91"/>
    </row>
    <row r="81" spans="1:5" ht="19.5">
      <c r="A81" s="94" t="s">
        <v>263</v>
      </c>
      <c r="B81" s="72">
        <v>80</v>
      </c>
      <c r="C81" s="167">
        <v>131</v>
      </c>
      <c r="D81" s="73">
        <v>109</v>
      </c>
      <c r="E81" s="73">
        <v>106</v>
      </c>
    </row>
    <row r="82" spans="1:5" ht="19.5">
      <c r="A82" s="94" t="s">
        <v>264</v>
      </c>
      <c r="B82" s="72">
        <v>60</v>
      </c>
      <c r="C82" s="167">
        <v>71</v>
      </c>
      <c r="D82" s="73">
        <v>61</v>
      </c>
      <c r="E82" s="73">
        <v>59</v>
      </c>
    </row>
    <row r="83" spans="1:5" ht="19.5">
      <c r="A83" s="186" t="s">
        <v>65</v>
      </c>
      <c r="B83" s="187"/>
      <c r="C83" s="188"/>
      <c r="D83" s="189"/>
      <c r="E83" s="190"/>
    </row>
    <row r="84" spans="1:5" ht="19.5">
      <c r="A84" s="85" t="s">
        <v>62</v>
      </c>
      <c r="B84" s="92"/>
      <c r="C84" s="172"/>
      <c r="D84" s="92"/>
      <c r="E84" s="158"/>
    </row>
    <row r="85" spans="1:5" ht="19.5">
      <c r="A85" s="100" t="s">
        <v>233</v>
      </c>
      <c r="B85" s="101">
        <v>100</v>
      </c>
      <c r="C85" s="173">
        <f>158+11+4</f>
        <v>173</v>
      </c>
      <c r="D85" s="102">
        <v>96</v>
      </c>
      <c r="E85" s="102">
        <v>96</v>
      </c>
    </row>
    <row r="86" spans="1:5" ht="19.5">
      <c r="A86" s="85" t="s">
        <v>68</v>
      </c>
      <c r="B86" s="157"/>
      <c r="C86" s="170"/>
      <c r="D86" s="157"/>
      <c r="E86" s="158"/>
    </row>
    <row r="87" spans="1:5" ht="19.5">
      <c r="A87" s="103" t="s">
        <v>108</v>
      </c>
      <c r="B87" s="66">
        <v>40</v>
      </c>
      <c r="C87" s="165">
        <v>163</v>
      </c>
      <c r="D87" s="67">
        <v>44</v>
      </c>
      <c r="E87" s="67">
        <v>44</v>
      </c>
    </row>
    <row r="88" spans="1:5" ht="19.5">
      <c r="A88" s="104" t="s">
        <v>109</v>
      </c>
      <c r="B88" s="72">
        <v>60</v>
      </c>
      <c r="C88" s="167">
        <v>73</v>
      </c>
      <c r="D88" s="73">
        <v>25</v>
      </c>
      <c r="E88" s="73">
        <v>24</v>
      </c>
    </row>
    <row r="89" spans="1:5" ht="19.5">
      <c r="A89" s="104" t="s">
        <v>110</v>
      </c>
      <c r="B89" s="72">
        <v>40</v>
      </c>
      <c r="C89" s="167">
        <v>24</v>
      </c>
      <c r="D89" s="73">
        <v>10</v>
      </c>
      <c r="E89" s="73">
        <v>10</v>
      </c>
    </row>
    <row r="90" spans="1:5" ht="19.5">
      <c r="A90" s="104" t="s">
        <v>80</v>
      </c>
      <c r="B90" s="72">
        <v>40</v>
      </c>
      <c r="C90" s="167">
        <v>50</v>
      </c>
      <c r="D90" s="73">
        <v>16</v>
      </c>
      <c r="E90" s="73">
        <v>14</v>
      </c>
    </row>
    <row r="91" spans="1:5" ht="19.5">
      <c r="A91" s="104" t="s">
        <v>111</v>
      </c>
      <c r="B91" s="72">
        <v>60</v>
      </c>
      <c r="C91" s="167">
        <v>159</v>
      </c>
      <c r="D91" s="73">
        <v>38</v>
      </c>
      <c r="E91" s="73">
        <v>34</v>
      </c>
    </row>
    <row r="92" spans="1:5" ht="19.5">
      <c r="A92" s="104" t="s">
        <v>113</v>
      </c>
      <c r="B92" s="72">
        <v>60</v>
      </c>
      <c r="C92" s="167">
        <v>48</v>
      </c>
      <c r="D92" s="73">
        <v>10</v>
      </c>
      <c r="E92" s="73">
        <v>10</v>
      </c>
    </row>
    <row r="93" spans="1:5" ht="19.5">
      <c r="A93" s="104" t="s">
        <v>114</v>
      </c>
      <c r="B93" s="72">
        <v>40</v>
      </c>
      <c r="C93" s="167">
        <v>27</v>
      </c>
      <c r="D93" s="73">
        <v>9</v>
      </c>
      <c r="E93" s="73">
        <v>9</v>
      </c>
    </row>
    <row r="94" spans="1:5" ht="19.5">
      <c r="A94" s="104" t="s">
        <v>116</v>
      </c>
      <c r="B94" s="72">
        <v>50</v>
      </c>
      <c r="C94" s="167">
        <v>98</v>
      </c>
      <c r="D94" s="73">
        <v>19</v>
      </c>
      <c r="E94" s="73">
        <v>19</v>
      </c>
    </row>
    <row r="95" spans="1:5" ht="19.5">
      <c r="A95" s="104" t="s">
        <v>234</v>
      </c>
      <c r="B95" s="72">
        <v>30</v>
      </c>
      <c r="C95" s="167">
        <v>48</v>
      </c>
      <c r="D95" s="73">
        <v>11</v>
      </c>
      <c r="E95" s="73">
        <v>11</v>
      </c>
    </row>
    <row r="96" spans="1:5" ht="19.5">
      <c r="A96" s="104" t="s">
        <v>120</v>
      </c>
      <c r="B96" s="72">
        <v>40</v>
      </c>
      <c r="C96" s="167">
        <v>68</v>
      </c>
      <c r="D96" s="73">
        <v>16</v>
      </c>
      <c r="E96" s="73">
        <v>15</v>
      </c>
    </row>
    <row r="97" spans="1:5" ht="19.5">
      <c r="A97" s="104" t="s">
        <v>265</v>
      </c>
      <c r="B97" s="72">
        <v>30</v>
      </c>
      <c r="C97" s="191">
        <v>10</v>
      </c>
      <c r="D97" s="192">
        <v>3</v>
      </c>
      <c r="E97" s="73">
        <v>3</v>
      </c>
    </row>
    <row r="98" spans="1:5" s="182" customFormat="1" ht="19.5">
      <c r="A98" s="205" t="s">
        <v>166</v>
      </c>
      <c r="B98" s="206">
        <v>5</v>
      </c>
      <c r="C98" s="207">
        <v>2</v>
      </c>
      <c r="D98" s="119">
        <v>1</v>
      </c>
      <c r="E98" s="70">
        <v>1</v>
      </c>
    </row>
    <row r="99" spans="1:5" ht="19.5">
      <c r="A99" s="76" t="s">
        <v>127</v>
      </c>
      <c r="B99" s="77">
        <v>15</v>
      </c>
      <c r="C99" s="168">
        <v>2</v>
      </c>
      <c r="D99" s="79">
        <v>2</v>
      </c>
      <c r="E99" s="80">
        <v>2</v>
      </c>
    </row>
    <row r="100" spans="1:5" ht="19.5">
      <c r="A100" s="76" t="s">
        <v>175</v>
      </c>
      <c r="B100" s="226">
        <v>20</v>
      </c>
      <c r="C100" s="168">
        <v>4</v>
      </c>
      <c r="D100" s="79">
        <v>3</v>
      </c>
      <c r="E100" s="80">
        <v>3</v>
      </c>
    </row>
    <row r="101" spans="1:5" ht="19.5">
      <c r="A101" s="76" t="s">
        <v>176</v>
      </c>
      <c r="B101" s="229"/>
      <c r="C101" s="168">
        <v>6</v>
      </c>
      <c r="D101" s="79">
        <v>4</v>
      </c>
      <c r="E101" s="80">
        <v>4</v>
      </c>
    </row>
    <row r="102" spans="1:5" ht="19.5">
      <c r="A102" s="76" t="s">
        <v>84</v>
      </c>
      <c r="B102" s="226">
        <v>20</v>
      </c>
      <c r="C102" s="168">
        <v>1</v>
      </c>
      <c r="D102" s="79">
        <v>1</v>
      </c>
      <c r="E102" s="80">
        <v>1</v>
      </c>
    </row>
    <row r="103" spans="1:5" ht="19.5">
      <c r="A103" s="76" t="s">
        <v>85</v>
      </c>
      <c r="B103" s="229"/>
      <c r="C103" s="168">
        <v>2</v>
      </c>
      <c r="D103" s="79">
        <v>2</v>
      </c>
      <c r="E103" s="80">
        <v>0</v>
      </c>
    </row>
    <row r="104" spans="1:5" ht="19.5">
      <c r="A104" s="76" t="s">
        <v>269</v>
      </c>
      <c r="B104" s="204">
        <v>30</v>
      </c>
      <c r="C104" s="168">
        <v>1</v>
      </c>
      <c r="D104" s="79">
        <v>1</v>
      </c>
      <c r="E104" s="80">
        <v>0</v>
      </c>
    </row>
    <row r="105" spans="1:5" ht="19.5">
      <c r="A105" s="76" t="s">
        <v>270</v>
      </c>
      <c r="B105" s="204">
        <v>8</v>
      </c>
      <c r="C105" s="168">
        <v>0</v>
      </c>
      <c r="D105" s="79">
        <v>0</v>
      </c>
      <c r="E105" s="80">
        <v>0</v>
      </c>
    </row>
    <row r="106" spans="1:5" ht="19.5">
      <c r="A106" s="76" t="s">
        <v>235</v>
      </c>
      <c r="B106" s="77">
        <v>10</v>
      </c>
      <c r="C106" s="168">
        <v>0</v>
      </c>
      <c r="D106" s="79">
        <v>0</v>
      </c>
      <c r="E106" s="80">
        <v>0</v>
      </c>
    </row>
    <row r="107" spans="1:5" ht="19.5">
      <c r="A107" s="76" t="s">
        <v>236</v>
      </c>
      <c r="B107" s="226">
        <v>20</v>
      </c>
      <c r="C107" s="174">
        <v>2</v>
      </c>
      <c r="D107" s="80">
        <v>2</v>
      </c>
      <c r="E107" s="230">
        <v>5</v>
      </c>
    </row>
    <row r="108" spans="1:5" ht="19.5">
      <c r="A108" s="50" t="s">
        <v>133</v>
      </c>
      <c r="B108" s="227"/>
      <c r="C108" s="175">
        <v>4</v>
      </c>
      <c r="D108" s="107">
        <v>4</v>
      </c>
      <c r="E108" s="231"/>
    </row>
    <row r="109" spans="1:5" ht="19.5">
      <c r="A109" s="85" t="s">
        <v>86</v>
      </c>
      <c r="B109" s="108"/>
      <c r="C109" s="176"/>
      <c r="D109" s="108"/>
      <c r="E109" s="158"/>
    </row>
    <row r="110" spans="1:5" ht="19.5">
      <c r="A110" s="109" t="s">
        <v>107</v>
      </c>
      <c r="B110" s="110">
        <v>25</v>
      </c>
      <c r="C110" s="177">
        <v>189</v>
      </c>
      <c r="D110" s="111">
        <v>48</v>
      </c>
      <c r="E110" s="111">
        <v>48</v>
      </c>
    </row>
    <row r="111" spans="1:5" ht="19.5">
      <c r="A111" s="71" t="s">
        <v>117</v>
      </c>
      <c r="B111" s="72">
        <v>60</v>
      </c>
      <c r="C111" s="167">
        <v>192</v>
      </c>
      <c r="D111" s="73">
        <v>52</v>
      </c>
      <c r="E111" s="73">
        <v>50</v>
      </c>
    </row>
    <row r="112" spans="1:5" ht="19.5">
      <c r="A112" s="71" t="s">
        <v>237</v>
      </c>
      <c r="B112" s="72">
        <v>60</v>
      </c>
      <c r="C112" s="167">
        <v>217</v>
      </c>
      <c r="D112" s="73">
        <v>65</v>
      </c>
      <c r="E112" s="73">
        <v>64</v>
      </c>
    </row>
    <row r="113" spans="1:5" ht="19.5">
      <c r="A113" s="89" t="s">
        <v>238</v>
      </c>
      <c r="B113" s="90">
        <v>80</v>
      </c>
      <c r="C113" s="171">
        <v>1118</v>
      </c>
      <c r="D113" s="91">
        <v>96</v>
      </c>
      <c r="E113" s="91">
        <v>93</v>
      </c>
    </row>
    <row r="114" spans="1:5" ht="19.5">
      <c r="A114" s="71" t="s">
        <v>266</v>
      </c>
      <c r="B114" s="72">
        <v>15</v>
      </c>
      <c r="C114" s="167">
        <v>20</v>
      </c>
      <c r="D114" s="73">
        <v>18</v>
      </c>
      <c r="E114" s="73">
        <v>18</v>
      </c>
    </row>
    <row r="115" spans="1:5" ht="19.5">
      <c r="A115" s="85" t="s">
        <v>91</v>
      </c>
      <c r="B115" s="157"/>
      <c r="C115" s="170"/>
      <c r="D115" s="157"/>
      <c r="E115" s="158"/>
    </row>
    <row r="116" spans="1:5" ht="19.5">
      <c r="A116" s="199" t="s">
        <v>239</v>
      </c>
      <c r="B116" s="66">
        <v>40</v>
      </c>
      <c r="C116" s="165">
        <v>52</v>
      </c>
      <c r="D116" s="67">
        <v>21</v>
      </c>
      <c r="E116" s="67">
        <v>20</v>
      </c>
    </row>
    <row r="117" spans="1:5" ht="19.5">
      <c r="A117" s="200" t="s">
        <v>240</v>
      </c>
      <c r="B117" s="72">
        <v>40</v>
      </c>
      <c r="C117" s="167">
        <v>62</v>
      </c>
      <c r="D117" s="73">
        <v>23</v>
      </c>
      <c r="E117" s="73">
        <v>23</v>
      </c>
    </row>
    <row r="118" spans="1:5" ht="19.5">
      <c r="A118" s="200" t="s">
        <v>241</v>
      </c>
      <c r="B118" s="72">
        <v>40</v>
      </c>
      <c r="C118" s="167">
        <v>69</v>
      </c>
      <c r="D118" s="73">
        <v>23</v>
      </c>
      <c r="E118" s="73">
        <v>22</v>
      </c>
    </row>
    <row r="119" spans="1:5" ht="19.5">
      <c r="A119" s="201" t="s">
        <v>124</v>
      </c>
      <c r="B119" s="90">
        <v>10</v>
      </c>
      <c r="C119" s="180">
        <v>1</v>
      </c>
      <c r="D119" s="181">
        <v>1</v>
      </c>
      <c r="E119" s="91">
        <v>0</v>
      </c>
    </row>
    <row r="120" spans="1:5" ht="19.5">
      <c r="A120" s="201" t="s">
        <v>125</v>
      </c>
      <c r="B120" s="90">
        <v>10</v>
      </c>
      <c r="C120" s="180">
        <v>1</v>
      </c>
      <c r="D120" s="181">
        <v>1</v>
      </c>
      <c r="E120" s="91">
        <v>1</v>
      </c>
    </row>
    <row r="121" spans="1:5" ht="19.5">
      <c r="A121" s="198" t="s">
        <v>243</v>
      </c>
      <c r="B121" s="113"/>
      <c r="C121" s="178"/>
      <c r="D121" s="114"/>
      <c r="E121" s="115"/>
    </row>
    <row r="122" spans="1:5" ht="19.5">
      <c r="A122" s="65" t="s">
        <v>244</v>
      </c>
      <c r="B122" s="66">
        <v>40</v>
      </c>
      <c r="C122" s="165">
        <v>67</v>
      </c>
      <c r="D122" s="67">
        <v>23</v>
      </c>
      <c r="E122" s="67">
        <v>21</v>
      </c>
    </row>
    <row r="123" spans="1:5" ht="19.5">
      <c r="A123" s="71" t="s">
        <v>245</v>
      </c>
      <c r="B123" s="72">
        <v>40</v>
      </c>
      <c r="C123" s="167">
        <v>66</v>
      </c>
      <c r="D123" s="73">
        <v>24</v>
      </c>
      <c r="E123" s="73">
        <v>22</v>
      </c>
    </row>
    <row r="124" spans="1:5" ht="19.5">
      <c r="A124" s="116" t="s">
        <v>268</v>
      </c>
      <c r="B124" s="117">
        <v>20</v>
      </c>
      <c r="C124" s="179">
        <v>2</v>
      </c>
      <c r="D124" s="119">
        <v>1</v>
      </c>
      <c r="E124" s="70">
        <v>1</v>
      </c>
    </row>
    <row r="125" spans="1:5" ht="19.5">
      <c r="A125" s="50" t="s">
        <v>247</v>
      </c>
      <c r="B125" s="81">
        <v>13</v>
      </c>
      <c r="C125" s="169">
        <v>4</v>
      </c>
      <c r="D125" s="83">
        <v>4</v>
      </c>
      <c r="E125" s="84">
        <v>4</v>
      </c>
    </row>
    <row r="126" spans="1:5" ht="19.5">
      <c r="A126" s="85" t="s">
        <v>249</v>
      </c>
      <c r="B126" s="193"/>
      <c r="C126" s="194"/>
      <c r="D126" s="193"/>
      <c r="E126" s="195"/>
    </row>
    <row r="127" spans="1:5" ht="19.5">
      <c r="A127" s="196" t="s">
        <v>267</v>
      </c>
      <c r="B127" s="202">
        <v>60</v>
      </c>
      <c r="C127" s="203">
        <v>1104</v>
      </c>
      <c r="D127" s="202">
        <v>62</v>
      </c>
      <c r="E127" s="202">
        <v>62</v>
      </c>
    </row>
    <row r="128" spans="1:5" ht="19.5">
      <c r="A128" s="85" t="s">
        <v>250</v>
      </c>
      <c r="B128" s="193"/>
      <c r="C128" s="194"/>
      <c r="D128" s="193"/>
      <c r="E128" s="195"/>
    </row>
    <row r="129" spans="1:5" ht="19.5">
      <c r="A129" s="65" t="s">
        <v>242</v>
      </c>
      <c r="B129" s="66">
        <v>40</v>
      </c>
      <c r="C129" s="165">
        <v>71</v>
      </c>
      <c r="D129" s="67">
        <v>20</v>
      </c>
      <c r="E129" s="67">
        <v>17</v>
      </c>
    </row>
  </sheetData>
  <sheetProtection/>
  <mergeCells count="8">
    <mergeCell ref="A3:E3"/>
    <mergeCell ref="B6:E6"/>
    <mergeCell ref="B107:B108"/>
    <mergeCell ref="B100:B101"/>
    <mergeCell ref="B102:B103"/>
    <mergeCell ref="E107:E108"/>
    <mergeCell ref="B27:B28"/>
    <mergeCell ref="B30:B31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  <headerFooter>
    <oddHeader>&amp;R&amp;"TH SarabunPSK,ธรรมดา"&amp;14&amp;P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2020-11-17T08:28:33Z</dcterms:modified>
  <cp:category/>
  <cp:version/>
  <cp:contentType/>
  <cp:contentStatus/>
</cp:coreProperties>
</file>